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<sst xmlns="http://schemas.openxmlformats.org/spreadsheetml/2006/main" count="436" uniqueCount="94">
  <si>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</si>
  <si>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</si>
  <si>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</si>
  <si>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</si>
  <si>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</si>
  <si>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</si>
  <si>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</si>
  <si>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</si>
  <si>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</si>
  <si>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</si>
  <si>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</si>
  <si>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</si>
  <si>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</si>
  <si>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</si>
  <si>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</si>
  <si>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</si>
  <si>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</si>
  <si>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</si>
  <si>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</si>
  <si>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</si>
  <si>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</si>
  <si>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</si>
  <si>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</si>
  <si>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</si>
  <si>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</si>
  <si>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</si>
  <si>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</si>
  <si>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</si>
  <si>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</si>
  <si>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</si>
  <si>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</si>
  <si>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</si>
  <si>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</si>
  <si>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</si>
  <si>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</si>
  <si>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</si>
  <si>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</si>
  <si>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</si>
  <si>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</si>
  <si>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</si>
  <si>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</si>
  <si>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</si>
  <si>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</si>
  <si>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</si>
  <si>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</si>
  <si>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</si>
  <si>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</si>
  <si>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</si>
  <si>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</si>
  <si>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</si>
  <si>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</si>
  <si>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</si>
  <si>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</si>
  <si>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</si>
  <si>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</si>
  <si>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</si>
  <si>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</si>
  <si>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</si>
  <si>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</si>
  <si>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</si>
  <si>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</si>
  <si>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</si>
  <si>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</si>
  <si>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</si>
  <si>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</si>
  <si>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</si>
  <si>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</si>
  <si>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</si>
  <si>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</si>
  <si>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</si>
  <si>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</si>
  <si>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</si>
  <si>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</si>
  <si>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</si>
  <si>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</si>
  <si>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</si>
  <si>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</si>
  <si>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</si>
  <si>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</si>
  <si>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</si>
  <si>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</si>
  <si>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</si>
  <si>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</si>
  <si>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</si>
  <si>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</si>
  <si>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</si>
  <si>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</si>
  <si>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</si>
  <si>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</si>
  <si>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</si>
  <si>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</si>
  <si>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t>Willow Creek weir, cumulative weekly trapping totals, 2004-2012.</t>
  </si>
  <si>
    <t>Trinity River Hatchery, cumulative weekly trapping totals, 2004-2012.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</si>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</sst>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5">
      <c r="A1" s="21" t="s">
        <v>83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31"/>
      <c r="P3" s="107" t="s">
        <v>68</v>
      </c>
      <c r="Q3" s="107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3"/>
      <c r="D23" s="104"/>
      <c r="E23" s="52" t="s">
        <v>82</v>
      </c>
      <c r="F23" s="25"/>
      <c r="G23" s="68">
        <f>SUM(G5:G22)</f>
        <v>46</v>
      </c>
      <c r="H23" s="68"/>
      <c r="I23" s="68">
        <f aca="true" t="shared" si="2" ref="I23:N23">SUM(I5:I22)</f>
        <v>12</v>
      </c>
      <c r="J23" s="68">
        <f t="shared" si="2"/>
        <v>2</v>
      </c>
      <c r="K23" s="68">
        <f t="shared" si="2"/>
        <v>650</v>
      </c>
      <c r="L23" s="68">
        <f t="shared" si="2"/>
        <v>110</v>
      </c>
      <c r="M23" s="68">
        <f t="shared" si="2"/>
        <v>662</v>
      </c>
      <c r="N23" s="68">
        <f t="shared" si="2"/>
        <v>112</v>
      </c>
      <c r="O23" s="71"/>
      <c r="P23" s="68">
        <f aca="true" t="shared" si="3" ref="P23:U23">SUM(P5:P22)</f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71"/>
      <c r="W23" s="68">
        <f aca="true" t="shared" si="4" ref="W23:AB23">SUM(W5:W22)</f>
        <v>0</v>
      </c>
      <c r="X23" s="68">
        <f t="shared" si="4"/>
        <v>0</v>
      </c>
      <c r="Y23" s="68">
        <f t="shared" si="4"/>
        <v>37</v>
      </c>
      <c r="Z23" s="68">
        <f t="shared" si="4"/>
        <v>3</v>
      </c>
      <c r="AA23" s="68">
        <f t="shared" si="4"/>
        <v>37</v>
      </c>
      <c r="AB23" s="68">
        <f t="shared" si="4"/>
        <v>3</v>
      </c>
      <c r="AC23" s="71"/>
      <c r="AD23" s="68">
        <f>SUM(AD5:AD22)</f>
        <v>43</v>
      </c>
      <c r="AE23" s="68">
        <f>SUM(AE5:AE22)</f>
        <v>175</v>
      </c>
      <c r="AF23" s="68">
        <f>SUM(AF5:AF22)</f>
        <v>218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5">
      <c r="E25" s="52" t="s">
        <v>84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">
      <c r="A26" s="108" t="s">
        <v>79</v>
      </c>
      <c r="B26" s="108"/>
      <c r="C26" s="108"/>
      <c r="D26" s="108"/>
      <c r="E26" s="108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80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5">
      <c r="A1" s="21" t="s">
        <v>90</v>
      </c>
    </row>
    <row r="2" spans="9:28" s="21" customFormat="1" ht="12.75">
      <c r="I2" s="109" t="s">
        <v>6</v>
      </c>
      <c r="J2" s="109"/>
      <c r="K2" s="109"/>
      <c r="L2" s="109"/>
      <c r="M2" s="109"/>
      <c r="N2" s="109"/>
      <c r="O2" s="48"/>
      <c r="P2" s="109" t="s">
        <v>7</v>
      </c>
      <c r="Q2" s="109"/>
      <c r="R2" s="109"/>
      <c r="S2" s="109"/>
      <c r="T2" s="109"/>
      <c r="U2" s="109"/>
      <c r="V2" s="49"/>
      <c r="W2" s="109" t="s">
        <v>8</v>
      </c>
      <c r="X2" s="109"/>
      <c r="Y2" s="109"/>
      <c r="Z2" s="109"/>
      <c r="AA2" s="109"/>
      <c r="AB2" s="109"/>
    </row>
    <row r="3" spans="1:28" s="21" customFormat="1" ht="15">
      <c r="A3" s="21" t="s">
        <v>0</v>
      </c>
      <c r="G3" s="25" t="s">
        <v>3</v>
      </c>
      <c r="I3" s="107" t="s">
        <v>68</v>
      </c>
      <c r="J3" s="107"/>
      <c r="K3" s="32" t="s">
        <v>10</v>
      </c>
      <c r="L3" s="32"/>
      <c r="M3" s="32" t="s">
        <v>11</v>
      </c>
      <c r="N3" s="32"/>
      <c r="O3" s="49"/>
      <c r="P3" s="107" t="s">
        <v>68</v>
      </c>
      <c r="Q3" s="107"/>
      <c r="R3" s="32" t="s">
        <v>10</v>
      </c>
      <c r="S3" s="32"/>
      <c r="T3" s="32" t="s">
        <v>11</v>
      </c>
      <c r="U3" s="32"/>
      <c r="V3" s="49"/>
      <c r="W3" s="107" t="s">
        <v>72</v>
      </c>
      <c r="X3" s="107"/>
      <c r="Y3" s="32" t="s">
        <v>10</v>
      </c>
      <c r="Z3" s="32"/>
      <c r="AA3" s="32" t="s">
        <v>11</v>
      </c>
      <c r="AB3" s="32"/>
    </row>
    <row r="4" spans="1:30" s="21" customFormat="1" ht="1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108" t="s">
        <v>76</v>
      </c>
      <c r="B21" s="108"/>
      <c r="C21" s="108"/>
      <c r="D21" s="108"/>
      <c r="E21" s="108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108" t="s">
        <v>67</v>
      </c>
      <c r="B22" s="108"/>
      <c r="C22" s="108"/>
      <c r="D22" s="108"/>
      <c r="E22" s="108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5">
      <c r="A1" s="21" t="s">
        <v>93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5">
      <c r="A3" s="21" t="s">
        <v>0</v>
      </c>
      <c r="B3" s="21"/>
      <c r="C3" s="21"/>
      <c r="D3" s="21"/>
      <c r="E3" s="21"/>
      <c r="F3" s="21"/>
      <c r="G3" s="107" t="s">
        <v>68</v>
      </c>
      <c r="H3" s="107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110" t="s">
        <v>86</v>
      </c>
      <c r="B12" s="110"/>
      <c r="C12" s="110"/>
      <c r="D12" s="110"/>
      <c r="E12" s="110"/>
      <c r="F12" s="110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111"/>
      <c r="H13" s="111"/>
      <c r="I13" s="111"/>
      <c r="J13" s="111"/>
      <c r="K13" s="111"/>
      <c r="L13" s="111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110" t="s">
        <v>87</v>
      </c>
      <c r="B35" s="110"/>
      <c r="C35" s="110"/>
      <c r="D35" s="110"/>
      <c r="E35" s="110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5">
      <c r="A36" s="108" t="s">
        <v>77</v>
      </c>
      <c r="B36" s="108"/>
      <c r="C36" s="108"/>
      <c r="D36" s="108"/>
      <c r="E36" s="108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108" t="s">
        <v>67</v>
      </c>
      <c r="B37" s="108"/>
      <c r="C37" s="108"/>
      <c r="D37" s="108"/>
      <c r="E37" s="108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81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0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85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78</v>
      </c>
      <c r="AD1" s="73" t="s">
        <v>78</v>
      </c>
      <c r="AE1" s="67"/>
      <c r="AF1" s="67"/>
      <c r="AG1" s="67"/>
      <c r="AH1" s="67"/>
      <c r="AI1" s="67"/>
      <c r="AJ1" s="67"/>
    </row>
    <row r="2" spans="7:43" s="21" customFormat="1" ht="12.75">
      <c r="G2" s="109" t="s">
        <v>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29"/>
      <c r="S2" s="29"/>
      <c r="T2" s="29"/>
      <c r="U2" s="109" t="s">
        <v>64</v>
      </c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 t="s">
        <v>64</v>
      </c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A1">
      <selection activeCell="A2" sqref="A2"/>
    </sheetView>
  </sheetViews>
  <sheetFormatPr defaultColWidth="9.140625" defaultRowHeight="12.75"/>
  <cols>
    <col min="1" max="1" width="7.140625" style="88" customWidth="1"/>
    <col min="2" max="2" width="2.8515625" style="88" customWidth="1"/>
    <col min="3" max="3" width="9.8515625" style="88" customWidth="1"/>
    <col min="4" max="4" width="3.28125" style="88" customWidth="1"/>
    <col min="5" max="5" width="10.28125" style="88" customWidth="1"/>
    <col min="6" max="6" width="2.140625" style="88" customWidth="1"/>
    <col min="7" max="9" width="9.140625" style="88" customWidth="1"/>
    <col min="10" max="10" width="2.7109375" style="88" customWidth="1"/>
    <col min="11" max="13" width="9.140625" style="88" customWidth="1"/>
    <col min="14" max="14" width="2.7109375" style="88" customWidth="1"/>
    <col min="15" max="17" width="9.140625" style="88" customWidth="1"/>
    <col min="18" max="18" width="2.7109375" style="88" customWidth="1"/>
    <col min="19" max="21" width="9.140625" style="88" customWidth="1"/>
    <col min="22" max="22" width="2.7109375" style="88" customWidth="1"/>
    <col min="23" max="25" width="9.140625" style="88" customWidth="1"/>
    <col min="26" max="26" width="2.7109375" style="88" customWidth="1"/>
    <col min="27" max="29" width="9.140625" style="88" customWidth="1"/>
    <col min="30" max="30" width="1.8515625" style="88" customWidth="1"/>
    <col min="31" max="33" width="9.140625" style="88" customWidth="1"/>
    <col min="34" max="34" width="3.7109375" style="88" customWidth="1"/>
    <col min="35" max="16384" width="9.140625" style="88" customWidth="1"/>
  </cols>
  <sheetData>
    <row r="1" spans="1:37" s="87" customFormat="1" ht="15">
      <c r="A1" s="87" t="s">
        <v>91</v>
      </c>
      <c r="AI1" s="88"/>
      <c r="AJ1" s="88"/>
      <c r="AK1" s="88"/>
    </row>
    <row r="2" spans="1:41" ht="15">
      <c r="A2" s="89" t="s">
        <v>0</v>
      </c>
      <c r="G2" s="90"/>
      <c r="H2" s="90">
        <v>2004</v>
      </c>
      <c r="I2" s="90"/>
      <c r="J2" s="89"/>
      <c r="K2" s="90"/>
      <c r="L2" s="90">
        <v>2005</v>
      </c>
      <c r="M2" s="90"/>
      <c r="N2" s="89"/>
      <c r="O2" s="90"/>
      <c r="P2" s="90">
        <v>2006</v>
      </c>
      <c r="Q2" s="90"/>
      <c r="R2" s="89"/>
      <c r="S2" s="90"/>
      <c r="T2" s="90">
        <v>2007</v>
      </c>
      <c r="U2" s="90"/>
      <c r="V2" s="89"/>
      <c r="W2" s="90"/>
      <c r="X2" s="90">
        <v>2008</v>
      </c>
      <c r="Y2" s="90"/>
      <c r="Z2" s="89"/>
      <c r="AA2" s="90"/>
      <c r="AB2" s="90">
        <v>2009</v>
      </c>
      <c r="AC2" s="90"/>
      <c r="AE2" s="90"/>
      <c r="AF2" s="90">
        <v>2010</v>
      </c>
      <c r="AG2" s="90"/>
      <c r="AH2" s="90"/>
      <c r="AI2" s="90"/>
      <c r="AJ2" s="90">
        <v>2011</v>
      </c>
      <c r="AK2" s="90"/>
      <c r="AL2" s="90"/>
      <c r="AM2" s="90"/>
      <c r="AN2" s="90">
        <v>2012</v>
      </c>
      <c r="AO2" s="90"/>
    </row>
    <row r="3" spans="1:41" ht="15">
      <c r="A3" s="90" t="s">
        <v>1</v>
      </c>
      <c r="B3" s="91"/>
      <c r="C3" s="92" t="s">
        <v>2</v>
      </c>
      <c r="D3" s="92"/>
      <c r="E3" s="92"/>
      <c r="F3" s="91"/>
      <c r="G3" s="90" t="s">
        <v>6</v>
      </c>
      <c r="H3" s="90" t="s">
        <v>7</v>
      </c>
      <c r="I3" s="90" t="s">
        <v>8</v>
      </c>
      <c r="J3" s="90"/>
      <c r="K3" s="90" t="s">
        <v>6</v>
      </c>
      <c r="L3" s="90" t="s">
        <v>7</v>
      </c>
      <c r="M3" s="90" t="s">
        <v>8</v>
      </c>
      <c r="N3" s="90"/>
      <c r="O3" s="90" t="s">
        <v>6</v>
      </c>
      <c r="P3" s="90" t="s">
        <v>7</v>
      </c>
      <c r="Q3" s="90" t="s">
        <v>8</v>
      </c>
      <c r="R3" s="90"/>
      <c r="S3" s="90" t="s">
        <v>6</v>
      </c>
      <c r="T3" s="90" t="s">
        <v>7</v>
      </c>
      <c r="U3" s="90" t="s">
        <v>8</v>
      </c>
      <c r="V3" s="90"/>
      <c r="W3" s="90" t="s">
        <v>6</v>
      </c>
      <c r="X3" s="90" t="s">
        <v>7</v>
      </c>
      <c r="Y3" s="90" t="s">
        <v>8</v>
      </c>
      <c r="Z3" s="90"/>
      <c r="AA3" s="90" t="s">
        <v>6</v>
      </c>
      <c r="AB3" s="90" t="s">
        <v>7</v>
      </c>
      <c r="AC3" s="90" t="s">
        <v>8</v>
      </c>
      <c r="AD3" s="91"/>
      <c r="AE3" s="90" t="s">
        <v>6</v>
      </c>
      <c r="AF3" s="90" t="s">
        <v>7</v>
      </c>
      <c r="AG3" s="90" t="s">
        <v>8</v>
      </c>
      <c r="AH3" s="90"/>
      <c r="AI3" s="90" t="s">
        <v>6</v>
      </c>
      <c r="AJ3" s="90" t="s">
        <v>7</v>
      </c>
      <c r="AK3" s="90" t="s">
        <v>8</v>
      </c>
      <c r="AL3" s="90"/>
      <c r="AM3" s="90" t="s">
        <v>6</v>
      </c>
      <c r="AN3" s="90" t="s">
        <v>7</v>
      </c>
      <c r="AO3" s="90" t="s">
        <v>8</v>
      </c>
    </row>
    <row r="4" spans="1:41" ht="15">
      <c r="A4" s="89">
        <v>34</v>
      </c>
      <c r="C4" s="93">
        <v>40410</v>
      </c>
      <c r="D4" s="94" t="s">
        <v>57</v>
      </c>
      <c r="E4" s="93">
        <v>40416</v>
      </c>
      <c r="K4" s="95">
        <v>108</v>
      </c>
      <c r="L4" s="95">
        <v>0</v>
      </c>
      <c r="M4" s="95">
        <v>244</v>
      </c>
      <c r="O4" s="95">
        <v>170</v>
      </c>
      <c r="P4" s="95">
        <v>0</v>
      </c>
      <c r="Q4" s="95">
        <v>206</v>
      </c>
      <c r="S4" s="95">
        <v>96</v>
      </c>
      <c r="T4" s="95">
        <v>0</v>
      </c>
      <c r="U4" s="95">
        <v>420</v>
      </c>
      <c r="W4" s="95">
        <v>201</v>
      </c>
      <c r="X4" s="95">
        <v>1</v>
      </c>
      <c r="Y4" s="95">
        <v>119</v>
      </c>
      <c r="AE4" s="88">
        <v>188</v>
      </c>
      <c r="AF4" s="89">
        <v>0</v>
      </c>
      <c r="AG4" s="88">
        <v>72</v>
      </c>
      <c r="AJ4" s="89"/>
      <c r="AM4" s="89">
        <v>108</v>
      </c>
      <c r="AN4" s="89">
        <v>0</v>
      </c>
      <c r="AO4" s="89">
        <v>109</v>
      </c>
    </row>
    <row r="5" spans="1:41" ht="15">
      <c r="A5" s="89">
        <f aca="true" t="shared" si="0" ref="A5:A17">A4+1</f>
        <v>35</v>
      </c>
      <c r="C5" s="93">
        <f aca="true" t="shared" si="1" ref="C5:C17">C4+7</f>
        <v>40417</v>
      </c>
      <c r="D5" s="94" t="s">
        <v>57</v>
      </c>
      <c r="E5" s="93">
        <f aca="true" t="shared" si="2" ref="E5:E17">E4+7</f>
        <v>40423</v>
      </c>
      <c r="K5" s="95">
        <v>153</v>
      </c>
      <c r="L5" s="95">
        <v>0</v>
      </c>
      <c r="M5" s="95">
        <v>337</v>
      </c>
      <c r="O5" s="95">
        <v>272</v>
      </c>
      <c r="P5" s="95">
        <v>0</v>
      </c>
      <c r="Q5" s="95">
        <v>353</v>
      </c>
      <c r="S5" s="95">
        <v>135</v>
      </c>
      <c r="T5" s="95">
        <v>0</v>
      </c>
      <c r="U5" s="95">
        <v>953</v>
      </c>
      <c r="W5" s="95">
        <v>397</v>
      </c>
      <c r="X5" s="95">
        <v>3</v>
      </c>
      <c r="Y5" s="95">
        <v>184</v>
      </c>
      <c r="AA5" s="95">
        <v>94</v>
      </c>
      <c r="AB5" s="95">
        <v>0</v>
      </c>
      <c r="AC5" s="95">
        <v>33</v>
      </c>
      <c r="AE5" s="88">
        <v>330</v>
      </c>
      <c r="AF5" s="89">
        <v>0</v>
      </c>
      <c r="AG5" s="88">
        <v>136</v>
      </c>
      <c r="AJ5" s="89"/>
      <c r="AM5" s="89">
        <f>269+AM4</f>
        <v>377</v>
      </c>
      <c r="AN5" s="89">
        <v>0</v>
      </c>
      <c r="AO5" s="89">
        <v>222</v>
      </c>
    </row>
    <row r="6" spans="1:41" ht="15">
      <c r="A6" s="89">
        <f t="shared" si="0"/>
        <v>36</v>
      </c>
      <c r="C6" s="93">
        <f t="shared" si="1"/>
        <v>40424</v>
      </c>
      <c r="D6" s="94" t="s">
        <v>57</v>
      </c>
      <c r="E6" s="93">
        <f t="shared" si="2"/>
        <v>40430</v>
      </c>
      <c r="K6" s="95">
        <v>316</v>
      </c>
      <c r="L6" s="95">
        <v>2</v>
      </c>
      <c r="M6" s="95">
        <v>481</v>
      </c>
      <c r="O6" s="95">
        <v>452</v>
      </c>
      <c r="P6" s="95">
        <v>4</v>
      </c>
      <c r="Q6" s="95">
        <v>518</v>
      </c>
      <c r="S6" s="95">
        <v>261</v>
      </c>
      <c r="T6" s="95">
        <v>0</v>
      </c>
      <c r="U6" s="95">
        <v>1220</v>
      </c>
      <c r="W6" s="95">
        <v>687</v>
      </c>
      <c r="X6" s="95">
        <v>3</v>
      </c>
      <c r="Y6" s="95">
        <v>225</v>
      </c>
      <c r="AA6" s="95">
        <v>264</v>
      </c>
      <c r="AB6" s="95">
        <v>0</v>
      </c>
      <c r="AC6" s="95">
        <v>68</v>
      </c>
      <c r="AE6" s="88">
        <v>475</v>
      </c>
      <c r="AF6" s="89">
        <v>2</v>
      </c>
      <c r="AG6" s="88">
        <v>212</v>
      </c>
      <c r="AI6" s="88">
        <v>134</v>
      </c>
      <c r="AJ6" s="89">
        <v>2</v>
      </c>
      <c r="AK6" s="88">
        <v>102</v>
      </c>
      <c r="AM6" s="89">
        <f>301+AM5</f>
        <v>678</v>
      </c>
      <c r="AN6" s="89">
        <v>1</v>
      </c>
      <c r="AO6" s="89">
        <v>293</v>
      </c>
    </row>
    <row r="7" spans="1:41" ht="15">
      <c r="A7" s="89">
        <f t="shared" si="0"/>
        <v>37</v>
      </c>
      <c r="C7" s="93">
        <f t="shared" si="1"/>
        <v>40431</v>
      </c>
      <c r="D7" s="94" t="s">
        <v>57</v>
      </c>
      <c r="E7" s="93">
        <f t="shared" si="2"/>
        <v>40437</v>
      </c>
      <c r="G7" s="95">
        <v>274</v>
      </c>
      <c r="H7" s="95">
        <v>9</v>
      </c>
      <c r="I7" s="95">
        <v>31</v>
      </c>
      <c r="K7" s="95">
        <v>676</v>
      </c>
      <c r="L7" s="95">
        <v>4</v>
      </c>
      <c r="M7" s="95">
        <v>584</v>
      </c>
      <c r="O7" s="95">
        <v>565</v>
      </c>
      <c r="P7" s="95">
        <v>12</v>
      </c>
      <c r="Q7" s="95">
        <v>658</v>
      </c>
      <c r="S7" s="95">
        <v>368</v>
      </c>
      <c r="T7" s="95">
        <v>0</v>
      </c>
      <c r="U7" s="95">
        <v>1345</v>
      </c>
      <c r="W7" s="95">
        <v>1139</v>
      </c>
      <c r="X7" s="95">
        <v>4</v>
      </c>
      <c r="Y7" s="95">
        <v>262</v>
      </c>
      <c r="AA7" s="95">
        <v>521</v>
      </c>
      <c r="AB7" s="95">
        <v>10</v>
      </c>
      <c r="AC7" s="95">
        <v>221</v>
      </c>
      <c r="AE7" s="88">
        <v>599</v>
      </c>
      <c r="AF7" s="89">
        <v>7</v>
      </c>
      <c r="AG7" s="88">
        <v>239</v>
      </c>
      <c r="AI7" s="88">
        <v>646</v>
      </c>
      <c r="AJ7" s="89">
        <v>5</v>
      </c>
      <c r="AK7" s="88">
        <v>333</v>
      </c>
      <c r="AM7" s="89">
        <f>282+AM6</f>
        <v>960</v>
      </c>
      <c r="AN7" s="89">
        <v>1</v>
      </c>
      <c r="AO7" s="89">
        <v>450</v>
      </c>
    </row>
    <row r="8" spans="1:41" ht="15">
      <c r="A8" s="89">
        <f t="shared" si="0"/>
        <v>38</v>
      </c>
      <c r="C8" s="93">
        <f t="shared" si="1"/>
        <v>40438</v>
      </c>
      <c r="D8" s="94" t="s">
        <v>57</v>
      </c>
      <c r="E8" s="93">
        <f t="shared" si="2"/>
        <v>40444</v>
      </c>
      <c r="G8" s="95">
        <v>686</v>
      </c>
      <c r="H8" s="95">
        <v>36</v>
      </c>
      <c r="I8" s="95">
        <v>132</v>
      </c>
      <c r="K8" s="95">
        <v>1054</v>
      </c>
      <c r="L8" s="95">
        <v>36</v>
      </c>
      <c r="M8" s="95">
        <v>834</v>
      </c>
      <c r="O8" s="95">
        <v>677</v>
      </c>
      <c r="P8" s="95">
        <v>44</v>
      </c>
      <c r="Q8" s="95">
        <v>771</v>
      </c>
      <c r="S8" s="95">
        <v>547</v>
      </c>
      <c r="T8" s="95">
        <v>0</v>
      </c>
      <c r="U8" s="95">
        <v>1438</v>
      </c>
      <c r="W8" s="95">
        <v>1387</v>
      </c>
      <c r="X8" s="95">
        <v>17</v>
      </c>
      <c r="Y8" s="95">
        <v>307</v>
      </c>
      <c r="AA8" s="95">
        <v>830</v>
      </c>
      <c r="AB8" s="95">
        <v>35</v>
      </c>
      <c r="AC8" s="95">
        <v>535</v>
      </c>
      <c r="AE8" s="88">
        <v>733</v>
      </c>
      <c r="AF8" s="89">
        <v>27</v>
      </c>
      <c r="AG8" s="88">
        <v>519</v>
      </c>
      <c r="AI8" s="88">
        <v>1109</v>
      </c>
      <c r="AJ8" s="89">
        <v>24</v>
      </c>
      <c r="AK8" s="88">
        <v>477</v>
      </c>
      <c r="AM8" s="89">
        <f>350+AM7</f>
        <v>1310</v>
      </c>
      <c r="AN8" s="89">
        <v>12</v>
      </c>
      <c r="AO8" s="89">
        <v>719</v>
      </c>
    </row>
    <row r="9" spans="1:41" ht="15">
      <c r="A9" s="89">
        <f t="shared" si="0"/>
        <v>39</v>
      </c>
      <c r="C9" s="93">
        <f t="shared" si="1"/>
        <v>40445</v>
      </c>
      <c r="D9" s="94" t="s">
        <v>57</v>
      </c>
      <c r="E9" s="93">
        <f t="shared" si="2"/>
        <v>40451</v>
      </c>
      <c r="G9" s="95">
        <v>1304</v>
      </c>
      <c r="H9" s="95">
        <v>145</v>
      </c>
      <c r="I9" s="95">
        <v>503</v>
      </c>
      <c r="K9" s="95">
        <v>1162</v>
      </c>
      <c r="L9" s="95">
        <v>133</v>
      </c>
      <c r="M9" s="95">
        <v>1028</v>
      </c>
      <c r="O9" s="95">
        <v>826</v>
      </c>
      <c r="P9" s="95">
        <v>66</v>
      </c>
      <c r="Q9" s="95">
        <v>1073</v>
      </c>
      <c r="S9" s="95">
        <v>762</v>
      </c>
      <c r="T9" s="95">
        <v>2</v>
      </c>
      <c r="U9" s="95">
        <v>1627</v>
      </c>
      <c r="W9" s="95">
        <v>1676</v>
      </c>
      <c r="X9" s="95">
        <v>71</v>
      </c>
      <c r="Y9" s="95">
        <v>416</v>
      </c>
      <c r="AA9" s="95">
        <v>1021</v>
      </c>
      <c r="AB9" s="95">
        <v>109</v>
      </c>
      <c r="AC9" s="95">
        <v>870</v>
      </c>
      <c r="AE9" s="88">
        <v>921</v>
      </c>
      <c r="AF9" s="89">
        <v>300</v>
      </c>
      <c r="AG9" s="88">
        <v>649</v>
      </c>
      <c r="AI9" s="88">
        <v>1338</v>
      </c>
      <c r="AJ9" s="89">
        <v>89</v>
      </c>
      <c r="AK9" s="88">
        <v>770</v>
      </c>
      <c r="AM9" s="89">
        <f>399+AM8</f>
        <v>1709</v>
      </c>
      <c r="AN9" s="89">
        <f>157+AN8</f>
        <v>169</v>
      </c>
      <c r="AO9" s="89">
        <v>1316</v>
      </c>
    </row>
    <row r="10" spans="1:41" ht="15">
      <c r="A10" s="89">
        <f t="shared" si="0"/>
        <v>40</v>
      </c>
      <c r="C10" s="93">
        <f t="shared" si="1"/>
        <v>40452</v>
      </c>
      <c r="D10" s="94" t="s">
        <v>57</v>
      </c>
      <c r="E10" s="93">
        <f t="shared" si="2"/>
        <v>40458</v>
      </c>
      <c r="G10" s="95">
        <v>1642</v>
      </c>
      <c r="H10" s="95">
        <v>472</v>
      </c>
      <c r="I10" s="95">
        <v>962</v>
      </c>
      <c r="K10" s="95">
        <v>1254</v>
      </c>
      <c r="L10" s="95">
        <v>245</v>
      </c>
      <c r="M10" s="95">
        <v>1406</v>
      </c>
      <c r="O10" s="95">
        <v>973</v>
      </c>
      <c r="P10" s="95">
        <v>115</v>
      </c>
      <c r="Q10" s="95">
        <v>1950</v>
      </c>
      <c r="S10" s="95">
        <v>835</v>
      </c>
      <c r="T10" s="95">
        <v>26</v>
      </c>
      <c r="U10" s="95">
        <v>2781</v>
      </c>
      <c r="W10" s="95">
        <v>1792</v>
      </c>
      <c r="X10" s="95">
        <v>188</v>
      </c>
      <c r="Y10" s="95">
        <v>710</v>
      </c>
      <c r="AA10" s="95">
        <v>1046</v>
      </c>
      <c r="AB10" s="95">
        <v>118</v>
      </c>
      <c r="AC10" s="95">
        <v>893</v>
      </c>
      <c r="AE10" s="96">
        <v>1118</v>
      </c>
      <c r="AF10" s="89">
        <v>628</v>
      </c>
      <c r="AG10" s="88">
        <v>718</v>
      </c>
      <c r="AI10" s="88">
        <v>1396</v>
      </c>
      <c r="AJ10" s="89">
        <v>144</v>
      </c>
      <c r="AK10" s="88">
        <v>1249</v>
      </c>
      <c r="AM10" s="89">
        <f>440+AM9</f>
        <v>2149</v>
      </c>
      <c r="AN10" s="89">
        <f>231+AN9</f>
        <v>400</v>
      </c>
      <c r="AO10" s="89">
        <v>2076</v>
      </c>
    </row>
    <row r="11" spans="1:41" ht="15">
      <c r="A11" s="89">
        <f t="shared" si="0"/>
        <v>41</v>
      </c>
      <c r="C11" s="93">
        <f t="shared" si="1"/>
        <v>40459</v>
      </c>
      <c r="D11" s="94" t="s">
        <v>57</v>
      </c>
      <c r="E11" s="93">
        <f t="shared" si="2"/>
        <v>40465</v>
      </c>
      <c r="G11" s="95">
        <v>1906</v>
      </c>
      <c r="H11" s="95">
        <v>897</v>
      </c>
      <c r="I11" s="95">
        <v>1560</v>
      </c>
      <c r="K11" s="95">
        <v>1342</v>
      </c>
      <c r="L11" s="95">
        <v>514</v>
      </c>
      <c r="M11" s="95">
        <v>1808</v>
      </c>
      <c r="O11" s="95">
        <v>1061</v>
      </c>
      <c r="P11" s="95">
        <v>182</v>
      </c>
      <c r="Q11" s="95">
        <v>2471</v>
      </c>
      <c r="S11" s="95">
        <v>974</v>
      </c>
      <c r="T11" s="95">
        <v>51</v>
      </c>
      <c r="U11" s="95">
        <v>4108</v>
      </c>
      <c r="W11" s="95">
        <v>1856</v>
      </c>
      <c r="X11" s="95">
        <v>335</v>
      </c>
      <c r="Y11" s="95">
        <v>849</v>
      </c>
      <c r="AA11" s="95">
        <v>1082</v>
      </c>
      <c r="AB11" s="95">
        <v>138</v>
      </c>
      <c r="AC11" s="95">
        <v>1118</v>
      </c>
      <c r="AE11" s="96">
        <v>1181</v>
      </c>
      <c r="AF11" s="89">
        <v>898</v>
      </c>
      <c r="AG11" s="88">
        <v>816</v>
      </c>
      <c r="AI11" s="88">
        <v>1404</v>
      </c>
      <c r="AJ11" s="89">
        <v>183</v>
      </c>
      <c r="AK11" s="88">
        <v>1398</v>
      </c>
      <c r="AM11" s="89">
        <f>103+AM10</f>
        <v>2252</v>
      </c>
      <c r="AN11" s="89">
        <f>78+AN10</f>
        <v>478</v>
      </c>
      <c r="AO11" s="89">
        <v>2288</v>
      </c>
    </row>
    <row r="12" spans="1:41" ht="15">
      <c r="A12" s="89">
        <f t="shared" si="0"/>
        <v>42</v>
      </c>
      <c r="C12" s="93">
        <f t="shared" si="1"/>
        <v>40466</v>
      </c>
      <c r="D12" s="94" t="s">
        <v>57</v>
      </c>
      <c r="E12" s="93">
        <f t="shared" si="2"/>
        <v>40472</v>
      </c>
      <c r="G12" s="95">
        <v>2060</v>
      </c>
      <c r="H12" s="95">
        <v>948</v>
      </c>
      <c r="I12" s="95">
        <v>1826</v>
      </c>
      <c r="K12" s="95">
        <v>1383</v>
      </c>
      <c r="L12" s="95">
        <v>554</v>
      </c>
      <c r="M12" s="95">
        <v>1989</v>
      </c>
      <c r="O12" s="95">
        <v>1111</v>
      </c>
      <c r="P12" s="95">
        <v>220</v>
      </c>
      <c r="Q12" s="95">
        <v>3271</v>
      </c>
      <c r="S12" s="95">
        <v>1021</v>
      </c>
      <c r="T12" s="95">
        <v>84</v>
      </c>
      <c r="U12" s="95">
        <v>4742</v>
      </c>
      <c r="W12" s="95">
        <v>1967</v>
      </c>
      <c r="X12" s="95">
        <v>401</v>
      </c>
      <c r="Y12" s="95">
        <v>884</v>
      </c>
      <c r="AA12" s="95">
        <v>1109</v>
      </c>
      <c r="AB12" s="95">
        <v>154</v>
      </c>
      <c r="AC12" s="95">
        <v>1373</v>
      </c>
      <c r="AE12" s="96">
        <v>1292</v>
      </c>
      <c r="AF12" s="89">
        <v>909</v>
      </c>
      <c r="AG12" s="88">
        <v>822</v>
      </c>
      <c r="AI12" s="88">
        <v>1483</v>
      </c>
      <c r="AJ12" s="89">
        <v>280</v>
      </c>
      <c r="AK12" s="88">
        <v>1516</v>
      </c>
      <c r="AM12" s="89">
        <f>93+AM11</f>
        <v>2345</v>
      </c>
      <c r="AN12" s="89">
        <f>75+AN11</f>
        <v>553</v>
      </c>
      <c r="AO12" s="89">
        <v>2891</v>
      </c>
    </row>
    <row r="13" spans="1:41" ht="15">
      <c r="A13" s="89">
        <f t="shared" si="0"/>
        <v>43</v>
      </c>
      <c r="C13" s="93">
        <f t="shared" si="1"/>
        <v>40473</v>
      </c>
      <c r="D13" s="94" t="s">
        <v>57</v>
      </c>
      <c r="E13" s="93">
        <f t="shared" si="2"/>
        <v>40479</v>
      </c>
      <c r="G13" s="95">
        <v>2062</v>
      </c>
      <c r="H13" s="95">
        <v>978</v>
      </c>
      <c r="I13" s="95">
        <v>1988</v>
      </c>
      <c r="K13" s="95">
        <v>1403</v>
      </c>
      <c r="L13" s="95">
        <v>687</v>
      </c>
      <c r="M13" s="95">
        <v>2094</v>
      </c>
      <c r="O13" s="95">
        <v>1133</v>
      </c>
      <c r="P13" s="95">
        <v>230</v>
      </c>
      <c r="Q13" s="95">
        <v>3296</v>
      </c>
      <c r="S13" s="95">
        <v>1022</v>
      </c>
      <c r="T13" s="95">
        <v>84</v>
      </c>
      <c r="U13" s="95">
        <v>4897</v>
      </c>
      <c r="W13" s="95">
        <v>2024</v>
      </c>
      <c r="X13" s="95">
        <v>439</v>
      </c>
      <c r="Y13" s="95">
        <v>896</v>
      </c>
      <c r="AA13" s="95">
        <v>1126</v>
      </c>
      <c r="AB13" s="95">
        <v>170</v>
      </c>
      <c r="AC13" s="95">
        <v>1396</v>
      </c>
      <c r="AE13" s="97">
        <v>1299</v>
      </c>
      <c r="AF13" s="98">
        <v>909</v>
      </c>
      <c r="AG13" s="87">
        <v>822</v>
      </c>
      <c r="AH13" s="87"/>
      <c r="AI13" s="88">
        <v>1533</v>
      </c>
      <c r="AJ13" s="89">
        <v>325</v>
      </c>
      <c r="AK13" s="88">
        <v>1530</v>
      </c>
      <c r="AM13" s="89">
        <f>109+AM12</f>
        <v>2454</v>
      </c>
      <c r="AN13" s="89">
        <f>8+AN12</f>
        <v>561</v>
      </c>
      <c r="AO13" s="89">
        <v>3194</v>
      </c>
    </row>
    <row r="14" spans="1:41" ht="15">
      <c r="A14" s="89">
        <f t="shared" si="0"/>
        <v>44</v>
      </c>
      <c r="C14" s="93">
        <f t="shared" si="1"/>
        <v>40480</v>
      </c>
      <c r="D14" s="94" t="s">
        <v>57</v>
      </c>
      <c r="E14" s="93">
        <f t="shared" si="2"/>
        <v>40486</v>
      </c>
      <c r="G14" s="95">
        <v>2079</v>
      </c>
      <c r="H14" s="95">
        <v>989</v>
      </c>
      <c r="I14" s="95">
        <v>2006</v>
      </c>
      <c r="K14" s="99">
        <v>1426</v>
      </c>
      <c r="L14" s="99">
        <v>772</v>
      </c>
      <c r="M14" s="99">
        <v>2219</v>
      </c>
      <c r="O14" s="95">
        <v>1173</v>
      </c>
      <c r="P14" s="95">
        <v>235</v>
      </c>
      <c r="Q14" s="95">
        <v>3455</v>
      </c>
      <c r="S14" s="95">
        <v>1031</v>
      </c>
      <c r="T14" s="95">
        <v>88</v>
      </c>
      <c r="U14" s="95">
        <v>5018</v>
      </c>
      <c r="W14" s="95">
        <v>2122</v>
      </c>
      <c r="X14" s="95">
        <v>447</v>
      </c>
      <c r="Y14" s="95">
        <v>901</v>
      </c>
      <c r="AA14" s="95">
        <v>1144</v>
      </c>
      <c r="AB14" s="95">
        <v>178</v>
      </c>
      <c r="AC14" s="95">
        <v>1405</v>
      </c>
      <c r="AI14" s="88">
        <v>1578</v>
      </c>
      <c r="AJ14" s="89">
        <v>348</v>
      </c>
      <c r="AK14" s="88">
        <v>1557</v>
      </c>
      <c r="AM14" s="89">
        <f>93+AM13</f>
        <v>2547</v>
      </c>
      <c r="AN14" s="89">
        <f>19+AN13</f>
        <v>580</v>
      </c>
      <c r="AO14" s="89">
        <v>3558</v>
      </c>
    </row>
    <row r="15" spans="1:41" ht="15">
      <c r="A15" s="89">
        <f t="shared" si="0"/>
        <v>45</v>
      </c>
      <c r="C15" s="93">
        <f t="shared" si="1"/>
        <v>40487</v>
      </c>
      <c r="D15" s="94" t="s">
        <v>57</v>
      </c>
      <c r="E15" s="93">
        <f t="shared" si="2"/>
        <v>40493</v>
      </c>
      <c r="G15" s="95">
        <v>2118</v>
      </c>
      <c r="H15" s="95">
        <v>998</v>
      </c>
      <c r="I15" s="95">
        <v>2025</v>
      </c>
      <c r="K15" s="89"/>
      <c r="O15" s="95">
        <v>1181</v>
      </c>
      <c r="P15" s="95">
        <v>247</v>
      </c>
      <c r="Q15" s="95">
        <v>3880</v>
      </c>
      <c r="S15" s="95">
        <v>1039</v>
      </c>
      <c r="T15" s="95">
        <v>88</v>
      </c>
      <c r="U15" s="95">
        <v>5026</v>
      </c>
      <c r="W15" s="95">
        <v>2122</v>
      </c>
      <c r="X15" s="95">
        <v>447</v>
      </c>
      <c r="Y15" s="95">
        <v>901</v>
      </c>
      <c r="AA15" s="95">
        <v>1180</v>
      </c>
      <c r="AB15" s="95">
        <v>197</v>
      </c>
      <c r="AC15" s="95">
        <v>1657</v>
      </c>
      <c r="AI15" s="88">
        <v>1599</v>
      </c>
      <c r="AJ15" s="89">
        <v>359</v>
      </c>
      <c r="AK15" s="88">
        <v>1613</v>
      </c>
      <c r="AM15" s="89">
        <f>28+AM14</f>
        <v>2575</v>
      </c>
      <c r="AN15" s="89">
        <v>587</v>
      </c>
      <c r="AO15" s="89">
        <v>3610</v>
      </c>
    </row>
    <row r="16" spans="1:41" ht="15">
      <c r="A16" s="89">
        <f t="shared" si="0"/>
        <v>46</v>
      </c>
      <c r="C16" s="93">
        <f t="shared" si="1"/>
        <v>40494</v>
      </c>
      <c r="D16" s="94" t="s">
        <v>57</v>
      </c>
      <c r="E16" s="93">
        <f t="shared" si="2"/>
        <v>40500</v>
      </c>
      <c r="G16" s="95">
        <v>2139</v>
      </c>
      <c r="H16" s="95">
        <v>1010</v>
      </c>
      <c r="I16" s="95">
        <v>2034</v>
      </c>
      <c r="K16" s="89"/>
      <c r="O16" s="99">
        <v>1181</v>
      </c>
      <c r="P16" s="99">
        <v>249</v>
      </c>
      <c r="Q16" s="99">
        <v>3884</v>
      </c>
      <c r="S16" s="99">
        <v>1056</v>
      </c>
      <c r="T16" s="99">
        <v>97</v>
      </c>
      <c r="U16" s="99">
        <v>5189</v>
      </c>
      <c r="W16" s="95">
        <v>2128</v>
      </c>
      <c r="X16" s="95">
        <v>447</v>
      </c>
      <c r="Y16" s="95">
        <v>906</v>
      </c>
      <c r="AA16" s="95">
        <v>1191</v>
      </c>
      <c r="AB16" s="95">
        <v>201</v>
      </c>
      <c r="AC16" s="95">
        <v>1670</v>
      </c>
      <c r="AI16" s="88">
        <v>1674</v>
      </c>
      <c r="AJ16" s="89">
        <v>362</v>
      </c>
      <c r="AK16" s="88">
        <v>1654</v>
      </c>
      <c r="AM16" s="100">
        <f>28+AM15</f>
        <v>2603</v>
      </c>
      <c r="AN16" s="98">
        <v>589</v>
      </c>
      <c r="AO16" s="98">
        <v>3616</v>
      </c>
    </row>
    <row r="17" spans="1:40" ht="15">
      <c r="A17" s="89">
        <f t="shared" si="0"/>
        <v>47</v>
      </c>
      <c r="C17" s="93">
        <f t="shared" si="1"/>
        <v>40501</v>
      </c>
      <c r="D17" s="94" t="s">
        <v>57</v>
      </c>
      <c r="E17" s="93">
        <f t="shared" si="2"/>
        <v>40507</v>
      </c>
      <c r="G17" s="99">
        <v>2140</v>
      </c>
      <c r="H17" s="99">
        <v>1010</v>
      </c>
      <c r="I17" s="99">
        <v>2034</v>
      </c>
      <c r="K17" s="89"/>
      <c r="W17" s="99">
        <v>2143</v>
      </c>
      <c r="X17" s="99">
        <v>448</v>
      </c>
      <c r="Y17" s="99">
        <v>919</v>
      </c>
      <c r="AA17" s="99">
        <v>1191</v>
      </c>
      <c r="AB17" s="99">
        <v>202</v>
      </c>
      <c r="AC17" s="99">
        <v>1677</v>
      </c>
      <c r="AI17" s="88">
        <v>1676</v>
      </c>
      <c r="AK17" s="88">
        <v>1654</v>
      </c>
      <c r="AN17" s="90"/>
    </row>
    <row r="18" spans="9:37" ht="15">
      <c r="I18" s="88" t="s">
        <v>23</v>
      </c>
      <c r="AI18" s="87">
        <v>1676</v>
      </c>
      <c r="AJ18" s="98">
        <v>362</v>
      </c>
      <c r="AK18" s="87">
        <v>1654</v>
      </c>
    </row>
    <row r="19" spans="1:37" ht="15">
      <c r="A19" s="87" t="s">
        <v>66</v>
      </c>
      <c r="AI19" s="87"/>
      <c r="AJ19" s="87"/>
      <c r="AK19" s="87"/>
    </row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V1" activePane="topRight" state="frozen"/>
      <selection pane="topLeft" activeCell="A1" sqref="A1"/>
      <selection pane="topRight" activeCell="AG2" sqref="AG2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92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6"/>
      <c r="AI3" s="105"/>
      <c r="AJ3" s="105">
        <v>2011</v>
      </c>
      <c r="AK3" s="105"/>
      <c r="AL3" s="106"/>
      <c r="AM3" s="105"/>
      <c r="AN3" s="105">
        <v>2012</v>
      </c>
      <c r="AO3" s="10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89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1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1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1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1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1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2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2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2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2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2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88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scannata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2013-08-14T00:16:37Z</dcterms:modified>
  <cp:category/>
  <cp:version/>
  <cp:contentType/>
  <cp:contentStatus/>
</cp:coreProperties>
</file>