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400" windowWidth="17256" windowHeight="5448" activeTab="1"/>
  </bookViews>
  <sheets>
    <sheet name="INFO page" sheetId="1" r:id="rId1"/>
    <sheet name="JC Weir-2013" sheetId="2" r:id="rId2"/>
    <sheet name="WC Weir-2013" sheetId="3" r:id="rId3"/>
    <sheet name="TRH-2013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-WCW'!$A$1:$AP$19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<sst xmlns="http://schemas.openxmlformats.org/spreadsheetml/2006/main" count="439" uniqueCount="95">
  <si>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</si>
  <si>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</si>
  <si>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</si>
  <si>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</si>
  <si>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</si>
  <si>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</si>
  <si>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</si>
  <si>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</si>
  <si>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</si>
  <si>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</si>
  <si>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</si>
  <si>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</si>
  <si>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</si>
  <si>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</si>
  <si>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</si>
  <si>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1.  This weir is designed to capture and estimate the population of spring Chinook salmon and is typically operated from June or early July (depending on river flow) 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</si>
  <si>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</si>
  <si>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</si>
  <si>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</si>
  <si>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</si>
  <si>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</si>
  <si>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</si>
  <si>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</si>
  <si>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</si>
  <si>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</si>
  <si>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</si>
  <si>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</si>
  <si>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</si>
  <si>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</si>
  <si>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</si>
  <si>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</si>
  <si>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</si>
  <si>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</si>
  <si>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</si>
  <si>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r>
      <t xml:space="preserve">Junction City Weir trapping summary for the 2013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</si>
  <si>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</si>
  <si>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</si>
  <si>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</si>
  <si>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</si>
  <si>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</si>
  <si>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</si>
  <si>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</si>
  <si>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</si>
  <si>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</si>
  <si>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</si>
  <si>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</si>
  <si>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</si>
  <si>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</si>
  <si>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</si>
  <si>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</si>
  <si>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</si>
  <si>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</si>
  <si>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</si>
  <si>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</si>
  <si>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2013 Season Totals:</t>
  </si>
  <si>
    <r>
      <t>2012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</si>
  <si>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2011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</si>
  <si>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</si>
  <si>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</si>
  <si>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</si>
  <si>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</si>
  <si>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</si>
  <si>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 xml:space="preserve">Willow Creek Weir trapping summary for the 2013 season. </t>
    </r>
    <r>
      <rPr>
        <b/>
        <vertAlign val="superscript"/>
        <sz val="10"/>
        <rFont val="Arial"/>
        <family val="2"/>
      </rPr>
      <t>1</t>
    </r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</si>
  <si>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</si>
  <si>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</si>
  <si>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</si>
  <si>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>2012 Season Totals:</t>
  </si>
  <si>
    <t>2011 Season Totals:</t>
  </si>
  <si>
    <t>2/  Provisionally, Chinook and coho grilse are &lt; 56 cm FL.  Steelhead &lt;42 cm FL are considered half-pounders.</t>
  </si>
  <si>
    <r>
      <t xml:space="preserve">Trinity River Hatchery trapping summary for the 2013-14 season. </t>
    </r>
    <r>
      <rPr>
        <b/>
        <vertAlign val="superscript"/>
        <sz val="10"/>
        <rFont val="Arial"/>
        <family val="2"/>
      </rPr>
      <t>1/</t>
    </r>
  </si>
  <si>
    <t xml:space="preserve">Adults </t>
  </si>
  <si>
    <t>Grilse 2/</t>
  </si>
  <si>
    <t>2013 Spring Chinook subtotal:</t>
  </si>
  <si>
    <t>2013  Fall Chinook subtotal:</t>
  </si>
  <si>
    <r>
      <t xml:space="preserve">2012 Season Totals: </t>
    </r>
    <r>
      <rPr>
        <b/>
        <vertAlign val="superscript"/>
        <sz val="10"/>
        <rFont val="Arial"/>
        <family val="2"/>
      </rPr>
      <t>4,5</t>
    </r>
  </si>
  <si>
    <t xml:space="preserve">1/  Summary based on real time unedited data.  Not to be used for analysis.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</si>
  <si>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</si>
  <si>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</si>
  <si>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6/ Jweek 42 clean out during spawning break</t>
  </si>
  <si>
    <t>Junction City weir, cumulative weekly trapping totals, 2004-2012.</t>
  </si>
  <si>
    <t>Junction City weir, cumulative weekly trapping totals, 2004-2011.</t>
  </si>
  <si>
    <t>Trapping year</t>
  </si>
  <si>
    <t>2005 1/</t>
  </si>
  <si>
    <t>Brown T.</t>
  </si>
  <si>
    <t xml:space="preserve"> -----</t>
  </si>
  <si>
    <t>Season totals in bold</t>
  </si>
  <si>
    <t>Willow Creek weir, cumulative weekly trapping totals, 2004-2012.</t>
  </si>
  <si>
    <t>Trinity River Hatchery, cumulative weekly trapping totals, 2004-2012.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</si>
  <si>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</si>
  <si>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</si>
  <si>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</si>
  <si>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</si>
  <si>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</si>
  <si>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</si>
  <si>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t>spawning break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</si>
</sst>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Continuous"/>
    </xf>
    <xf numFmtId="0" fontId="4" fillId="33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3" fontId="4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6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34" borderId="0" xfId="0" applyFont="1" applyFill="1" applyAlignment="1">
      <alignment horizontal="centerContinuous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33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0" borderId="12" xfId="0" applyFont="1" applyBorder="1" applyAlignment="1">
      <alignment/>
    </xf>
    <xf numFmtId="0" fontId="3" fillId="34" borderId="0" xfId="0" applyFont="1" applyFill="1" applyAlignment="1">
      <alignment horizontal="center"/>
    </xf>
    <xf numFmtId="4" fontId="0" fillId="0" borderId="0" xfId="0" applyNumberFormat="1" applyAlignment="1">
      <alignment/>
    </xf>
    <xf numFmtId="3" fontId="4" fillId="33" borderId="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Continuous"/>
    </xf>
    <xf numFmtId="3" fontId="2" fillId="33" borderId="13" xfId="0" applyNumberFormat="1" applyFon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Continuous"/>
    </xf>
    <xf numFmtId="16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34" borderId="10" xfId="0" applyFill="1" applyBorder="1" applyAlignment="1">
      <alignment horizontal="center"/>
    </xf>
    <xf numFmtId="3" fontId="3" fillId="0" borderId="13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7"/>
  <sheetViews>
    <sheetView zoomScalePageLayoutView="0" workbookViewId="0" topLeftCell="A1">
      <selection activeCell="Q14" sqref="Q14"/>
    </sheetView>
  </sheetViews>
  <sheetFormatPr defaultColWidth="9.140625" defaultRowHeight="12.75"/>
  <sheetData>
    <row r="1" ht="12.75">
      <c r="A1" s="21" t="s">
        <v>0</v>
      </c>
    </row>
    <row r="2" ht="12.75">
      <c r="A2" s="21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6" ht="12.75">
      <c r="A16" s="21" t="s">
        <v>14</v>
      </c>
    </row>
    <row r="17" ht="12.75">
      <c r="A17" t="s">
        <v>15</v>
      </c>
    </row>
    <row r="18" ht="12.75">
      <c r="A18" t="s">
        <v>16</v>
      </c>
    </row>
    <row r="19" ht="12.75">
      <c r="A19" t="s">
        <v>17</v>
      </c>
    </row>
    <row r="20" ht="12.75">
      <c r="A20" t="s">
        <v>18</v>
      </c>
    </row>
    <row r="21" ht="12.75">
      <c r="A21" t="s">
        <v>19</v>
      </c>
    </row>
    <row r="22" ht="12.75">
      <c r="A22" t="s">
        <v>20</v>
      </c>
    </row>
    <row r="23" ht="12.75">
      <c r="A23" t="s">
        <v>21</v>
      </c>
    </row>
    <row r="25" ht="12.75">
      <c r="A25" s="21" t="s">
        <v>22</v>
      </c>
    </row>
    <row r="26" ht="12.75">
      <c r="A26" t="s">
        <v>23</v>
      </c>
    </row>
    <row r="27" ht="12.75">
      <c r="A27" t="s">
        <v>24</v>
      </c>
    </row>
    <row r="28" ht="12.75">
      <c r="A28" t="s">
        <v>25</v>
      </c>
    </row>
    <row r="29" ht="12.75">
      <c r="A29" t="s">
        <v>26</v>
      </c>
    </row>
    <row r="30" ht="12.75">
      <c r="A30" t="s">
        <v>27</v>
      </c>
    </row>
    <row r="32" ht="12.75">
      <c r="A32" s="21" t="s">
        <v>28</v>
      </c>
    </row>
    <row r="33" ht="12.75">
      <c r="A33" t="s">
        <v>29</v>
      </c>
    </row>
    <row r="34" ht="12.75">
      <c r="A34" t="s">
        <v>30</v>
      </c>
    </row>
    <row r="35" ht="12.75">
      <c r="A35" t="s">
        <v>31</v>
      </c>
    </row>
    <row r="36" ht="12.75">
      <c r="A36" t="s">
        <v>32</v>
      </c>
    </row>
    <row r="37" ht="12.75">
      <c r="A37" t="s">
        <v>33</v>
      </c>
    </row>
  </sheetData>
  <sheetProtection/>
  <printOptions horizontalCentered="1"/>
  <pageMargins left="0.5" right="0.5" top="0.5" bottom="0.5" header="0.5" footer="0.5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6.00390625" style="21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  <col min="29" max="29" width="2.28125" style="0" customWidth="1"/>
    <col min="30" max="30" width="6.57421875" style="0" customWidth="1"/>
    <col min="31" max="31" width="8.140625" style="0" customWidth="1"/>
    <col min="32" max="32" width="7.421875" style="0" customWidth="1"/>
  </cols>
  <sheetData>
    <row r="1" s="21" customFormat="1" ht="15">
      <c r="A1" s="21" t="s">
        <v>34</v>
      </c>
    </row>
    <row r="2" spans="9:29" s="21" customFormat="1" ht="12.75">
      <c r="I2" s="29" t="s">
        <v>35</v>
      </c>
      <c r="J2" s="29"/>
      <c r="K2" s="29"/>
      <c r="L2" s="29"/>
      <c r="M2" s="29"/>
      <c r="N2" s="29"/>
      <c r="O2" s="53"/>
      <c r="P2" s="29" t="s">
        <v>36</v>
      </c>
      <c r="Q2" s="29"/>
      <c r="R2" s="29"/>
      <c r="S2" s="29"/>
      <c r="T2" s="29"/>
      <c r="U2" s="29"/>
      <c r="V2" s="31"/>
      <c r="W2" s="29" t="s">
        <v>37</v>
      </c>
      <c r="X2" s="29"/>
      <c r="Y2" s="29"/>
      <c r="Z2" s="29"/>
      <c r="AA2" s="29"/>
      <c r="AB2" s="29"/>
      <c r="AC2" s="31"/>
    </row>
    <row r="3" spans="1:32" s="21" customFormat="1" ht="15">
      <c r="A3" s="21" t="s">
        <v>38</v>
      </c>
      <c r="G3" s="25" t="s">
        <v>39</v>
      </c>
      <c r="I3" s="32" t="s">
        <v>40</v>
      </c>
      <c r="J3" s="32"/>
      <c r="K3" s="32" t="s">
        <v>41</v>
      </c>
      <c r="L3" s="32"/>
      <c r="M3" s="32" t="s">
        <v>42</v>
      </c>
      <c r="N3" s="32"/>
      <c r="O3" s="31"/>
      <c r="P3" s="32" t="s">
        <v>40</v>
      </c>
      <c r="Q3" s="32"/>
      <c r="R3" s="32" t="s">
        <v>41</v>
      </c>
      <c r="S3" s="32"/>
      <c r="T3" s="32" t="s">
        <v>42</v>
      </c>
      <c r="U3" s="32"/>
      <c r="V3" s="31"/>
      <c r="W3" s="32" t="s">
        <v>43</v>
      </c>
      <c r="X3" s="32"/>
      <c r="Y3" s="32" t="s">
        <v>41</v>
      </c>
      <c r="Z3" s="32"/>
      <c r="AA3" s="32" t="s">
        <v>42</v>
      </c>
      <c r="AB3" s="32"/>
      <c r="AC3" s="31"/>
      <c r="AD3" s="29" t="s">
        <v>44</v>
      </c>
      <c r="AE3" s="29"/>
      <c r="AF3" s="54"/>
    </row>
    <row r="4" spans="1:32" s="21" customFormat="1" ht="15">
      <c r="A4" s="34" t="s">
        <v>45</v>
      </c>
      <c r="B4" s="34"/>
      <c r="C4" s="29" t="s">
        <v>46</v>
      </c>
      <c r="D4" s="29"/>
      <c r="E4" s="29"/>
      <c r="F4" s="34"/>
      <c r="G4" s="35" t="s">
        <v>47</v>
      </c>
      <c r="H4" s="35"/>
      <c r="I4" s="35" t="s">
        <v>48</v>
      </c>
      <c r="J4" s="35" t="s">
        <v>49</v>
      </c>
      <c r="K4" s="35" t="s">
        <v>48</v>
      </c>
      <c r="L4" s="35" t="s">
        <v>49</v>
      </c>
      <c r="M4" s="35" t="s">
        <v>48</v>
      </c>
      <c r="N4" s="35" t="s">
        <v>49</v>
      </c>
      <c r="O4" s="37"/>
      <c r="P4" s="35" t="s">
        <v>48</v>
      </c>
      <c r="Q4" s="35" t="s">
        <v>50</v>
      </c>
      <c r="R4" s="35" t="s">
        <v>48</v>
      </c>
      <c r="S4" s="35" t="s">
        <v>50</v>
      </c>
      <c r="T4" s="35" t="s">
        <v>48</v>
      </c>
      <c r="U4" s="35" t="s">
        <v>50</v>
      </c>
      <c r="V4" s="37"/>
      <c r="W4" s="35" t="s">
        <v>48</v>
      </c>
      <c r="X4" s="35" t="s">
        <v>49</v>
      </c>
      <c r="Y4" s="35" t="s">
        <v>48</v>
      </c>
      <c r="Z4" s="35" t="s">
        <v>49</v>
      </c>
      <c r="AA4" s="35" t="s">
        <v>48</v>
      </c>
      <c r="AB4" s="35" t="s">
        <v>49</v>
      </c>
      <c r="AC4" s="37"/>
      <c r="AD4" s="35" t="s">
        <v>51</v>
      </c>
      <c r="AE4" s="55" t="s">
        <v>52</v>
      </c>
      <c r="AF4" s="56" t="s">
        <v>48</v>
      </c>
    </row>
    <row r="5" spans="1:32" s="21" customFormat="1" ht="12.75">
      <c r="A5" s="68">
        <v>23</v>
      </c>
      <c r="B5" s="67"/>
      <c r="C5" s="14">
        <v>38142</v>
      </c>
      <c r="D5" s="23" t="s">
        <v>53</v>
      </c>
      <c r="E5" s="14">
        <v>40339</v>
      </c>
      <c r="F5" s="67"/>
      <c r="G5" s="68">
        <v>2</v>
      </c>
      <c r="H5" s="68"/>
      <c r="I5" s="68">
        <v>0</v>
      </c>
      <c r="J5" s="68">
        <v>0</v>
      </c>
      <c r="K5" s="68">
        <v>1</v>
      </c>
      <c r="L5" s="68">
        <v>0</v>
      </c>
      <c r="M5" s="68">
        <v>1</v>
      </c>
      <c r="N5" s="68">
        <v>0</v>
      </c>
      <c r="O5" s="71"/>
      <c r="P5" s="68">
        <v>0</v>
      </c>
      <c r="Q5" s="68">
        <v>0</v>
      </c>
      <c r="R5" s="68">
        <v>0</v>
      </c>
      <c r="S5" s="68">
        <v>0</v>
      </c>
      <c r="T5" s="68">
        <v>0</v>
      </c>
      <c r="U5" s="68">
        <v>0</v>
      </c>
      <c r="V5" s="71"/>
      <c r="W5" s="68">
        <f>SUM(P5:V5)</f>
        <v>0</v>
      </c>
      <c r="X5" s="68">
        <f>SUM(W5)</f>
        <v>0</v>
      </c>
      <c r="Y5" s="68">
        <v>1</v>
      </c>
      <c r="Z5" s="68">
        <v>0</v>
      </c>
      <c r="AA5" s="68">
        <v>1</v>
      </c>
      <c r="AB5" s="68">
        <v>0</v>
      </c>
      <c r="AC5" s="71"/>
      <c r="AD5" s="68">
        <v>0</v>
      </c>
      <c r="AE5" s="51">
        <v>3</v>
      </c>
      <c r="AF5" s="51">
        <f>SUM(AE5)</f>
        <v>3</v>
      </c>
    </row>
    <row r="6" spans="1:32" s="21" customFormat="1" ht="12.75">
      <c r="A6" s="68">
        <v>24</v>
      </c>
      <c r="B6" s="67"/>
      <c r="C6" s="14">
        <v>40340</v>
      </c>
      <c r="D6" s="23" t="s">
        <v>53</v>
      </c>
      <c r="E6" s="14">
        <v>40346</v>
      </c>
      <c r="F6" s="67"/>
      <c r="G6" s="68">
        <v>4</v>
      </c>
      <c r="H6" s="68"/>
      <c r="I6" s="68">
        <v>0</v>
      </c>
      <c r="J6" s="68">
        <v>0</v>
      </c>
      <c r="K6" s="68">
        <v>6</v>
      </c>
      <c r="L6" s="68">
        <v>0</v>
      </c>
      <c r="M6" s="68">
        <f>I6+K6</f>
        <v>6</v>
      </c>
      <c r="N6" s="68">
        <v>0</v>
      </c>
      <c r="O6" s="71"/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71"/>
      <c r="W6" s="68">
        <v>0</v>
      </c>
      <c r="X6" s="68">
        <v>0</v>
      </c>
      <c r="Y6" s="68">
        <v>0</v>
      </c>
      <c r="Z6" s="68">
        <v>0</v>
      </c>
      <c r="AA6" s="68">
        <v>0</v>
      </c>
      <c r="AB6" s="68">
        <v>0</v>
      </c>
      <c r="AC6" s="71"/>
      <c r="AD6" s="68">
        <v>0</v>
      </c>
      <c r="AE6" s="51">
        <v>8</v>
      </c>
      <c r="AF6" s="51">
        <v>8</v>
      </c>
    </row>
    <row r="7" spans="1:32" s="21" customFormat="1" ht="12.75">
      <c r="A7" s="68">
        <v>25</v>
      </c>
      <c r="B7" s="67"/>
      <c r="C7" s="14">
        <f aca="true" t="shared" si="0" ref="C7:C18">C6+7</f>
        <v>40347</v>
      </c>
      <c r="D7" s="23" t="s">
        <v>53</v>
      </c>
      <c r="E7" s="14">
        <f aca="true" t="shared" si="1" ref="E7:E18">E6+7</f>
        <v>40353</v>
      </c>
      <c r="F7" s="67"/>
      <c r="G7" s="68">
        <v>7</v>
      </c>
      <c r="H7" s="68"/>
      <c r="I7" s="68">
        <v>2</v>
      </c>
      <c r="J7" s="68">
        <v>0</v>
      </c>
      <c r="K7" s="68">
        <v>102</v>
      </c>
      <c r="L7" s="68">
        <v>19</v>
      </c>
      <c r="M7" s="68">
        <v>104</v>
      </c>
      <c r="N7" s="68">
        <v>19</v>
      </c>
      <c r="O7" s="71"/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71"/>
      <c r="W7" s="68">
        <v>0</v>
      </c>
      <c r="X7" s="68">
        <v>0</v>
      </c>
      <c r="Y7" s="68">
        <v>4</v>
      </c>
      <c r="Z7" s="68">
        <v>0</v>
      </c>
      <c r="AA7" s="68">
        <v>4</v>
      </c>
      <c r="AB7" s="68">
        <v>0</v>
      </c>
      <c r="AC7" s="71"/>
      <c r="AD7" s="68">
        <v>2</v>
      </c>
      <c r="AE7" s="51">
        <v>40</v>
      </c>
      <c r="AF7" s="51">
        <v>42</v>
      </c>
    </row>
    <row r="8" spans="1:32" s="21" customFormat="1" ht="12.75">
      <c r="A8" s="68">
        <v>26</v>
      </c>
      <c r="B8" s="67"/>
      <c r="C8" s="14">
        <f t="shared" si="0"/>
        <v>40354</v>
      </c>
      <c r="D8" s="23" t="s">
        <v>53</v>
      </c>
      <c r="E8" s="14">
        <f t="shared" si="1"/>
        <v>40360</v>
      </c>
      <c r="F8" s="67"/>
      <c r="G8" s="68">
        <v>4</v>
      </c>
      <c r="H8" s="68"/>
      <c r="I8" s="68">
        <v>3</v>
      </c>
      <c r="J8" s="68">
        <v>1</v>
      </c>
      <c r="K8" s="68">
        <v>179</v>
      </c>
      <c r="L8" s="68">
        <v>28</v>
      </c>
      <c r="M8" s="68">
        <v>182</v>
      </c>
      <c r="N8" s="68">
        <v>29</v>
      </c>
      <c r="O8" s="71"/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71"/>
      <c r="W8" s="68">
        <v>0</v>
      </c>
      <c r="X8" s="68">
        <v>0</v>
      </c>
      <c r="Y8" s="68">
        <v>10</v>
      </c>
      <c r="Z8" s="68">
        <v>1</v>
      </c>
      <c r="AA8" s="68">
        <v>10</v>
      </c>
      <c r="AB8" s="68">
        <v>1</v>
      </c>
      <c r="AC8" s="71"/>
      <c r="AD8" s="68">
        <v>4</v>
      </c>
      <c r="AE8" s="51">
        <v>21</v>
      </c>
      <c r="AF8" s="51">
        <v>25</v>
      </c>
    </row>
    <row r="9" spans="1:32" s="21" customFormat="1" ht="12.75">
      <c r="A9" s="68">
        <v>27</v>
      </c>
      <c r="B9" s="67"/>
      <c r="C9" s="14">
        <f t="shared" si="0"/>
        <v>40361</v>
      </c>
      <c r="D9" s="23" t="s">
        <v>53</v>
      </c>
      <c r="E9" s="14">
        <f t="shared" si="1"/>
        <v>40367</v>
      </c>
      <c r="F9" s="67"/>
      <c r="G9" s="68">
        <v>4</v>
      </c>
      <c r="H9" s="68"/>
      <c r="I9" s="68">
        <v>3</v>
      </c>
      <c r="J9" s="68">
        <v>1</v>
      </c>
      <c r="K9" s="68">
        <v>221</v>
      </c>
      <c r="L9" s="68">
        <v>37</v>
      </c>
      <c r="M9" s="68">
        <v>224</v>
      </c>
      <c r="N9" s="68">
        <v>38</v>
      </c>
      <c r="O9" s="71"/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71"/>
      <c r="W9" s="68">
        <v>0</v>
      </c>
      <c r="X9" s="68">
        <v>0</v>
      </c>
      <c r="Y9" s="68">
        <v>8</v>
      </c>
      <c r="Z9" s="68">
        <v>0</v>
      </c>
      <c r="AA9" s="68">
        <v>8</v>
      </c>
      <c r="AB9" s="68">
        <v>0</v>
      </c>
      <c r="AC9" s="71"/>
      <c r="AD9" s="68">
        <v>1</v>
      </c>
      <c r="AE9" s="51">
        <v>25</v>
      </c>
      <c r="AF9" s="51">
        <v>26</v>
      </c>
    </row>
    <row r="10" spans="1:32" s="21" customFormat="1" ht="12.75">
      <c r="A10" s="68">
        <v>28</v>
      </c>
      <c r="B10" s="67"/>
      <c r="C10" s="14">
        <f t="shared" si="0"/>
        <v>40368</v>
      </c>
      <c r="D10" s="23" t="s">
        <v>53</v>
      </c>
      <c r="E10" s="14">
        <f t="shared" si="1"/>
        <v>40374</v>
      </c>
      <c r="F10" s="67"/>
      <c r="G10" s="68">
        <v>5</v>
      </c>
      <c r="H10" s="68"/>
      <c r="I10" s="68">
        <v>0</v>
      </c>
      <c r="J10" s="68">
        <v>0</v>
      </c>
      <c r="K10" s="68">
        <v>42</v>
      </c>
      <c r="L10" s="68">
        <v>7</v>
      </c>
      <c r="M10" s="68">
        <f>K10+I10</f>
        <v>42</v>
      </c>
      <c r="N10" s="68">
        <f>L10+J10</f>
        <v>7</v>
      </c>
      <c r="O10" s="71"/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71"/>
      <c r="W10" s="68">
        <v>0</v>
      </c>
      <c r="X10" s="68">
        <v>0</v>
      </c>
      <c r="Y10" s="68">
        <v>7</v>
      </c>
      <c r="Z10" s="68">
        <v>0</v>
      </c>
      <c r="AA10" s="68">
        <v>7</v>
      </c>
      <c r="AB10" s="68">
        <v>0</v>
      </c>
      <c r="AC10" s="71"/>
      <c r="AD10" s="68">
        <v>13</v>
      </c>
      <c r="AE10" s="51">
        <v>44</v>
      </c>
      <c r="AF10" s="51">
        <v>57</v>
      </c>
    </row>
    <row r="11" spans="1:32" s="21" customFormat="1" ht="12.75">
      <c r="A11" s="68">
        <v>29</v>
      </c>
      <c r="B11" s="67"/>
      <c r="C11" s="14">
        <f t="shared" si="0"/>
        <v>40375</v>
      </c>
      <c r="D11" s="23" t="s">
        <v>53</v>
      </c>
      <c r="E11" s="14">
        <f t="shared" si="1"/>
        <v>40381</v>
      </c>
      <c r="F11" s="67"/>
      <c r="G11" s="68">
        <v>5</v>
      </c>
      <c r="H11" s="68"/>
      <c r="I11" s="68">
        <v>2</v>
      </c>
      <c r="J11" s="68">
        <v>0</v>
      </c>
      <c r="K11" s="68">
        <v>33</v>
      </c>
      <c r="L11" s="68">
        <v>4</v>
      </c>
      <c r="M11" s="68">
        <f>I11+K11</f>
        <v>35</v>
      </c>
      <c r="N11" s="68">
        <f>J11+L11</f>
        <v>4</v>
      </c>
      <c r="O11" s="71"/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71"/>
      <c r="W11" s="68">
        <v>0</v>
      </c>
      <c r="X11" s="68">
        <v>0</v>
      </c>
      <c r="Y11" s="68">
        <v>1</v>
      </c>
      <c r="Z11" s="68">
        <v>0</v>
      </c>
      <c r="AA11" s="68">
        <v>1</v>
      </c>
      <c r="AB11" s="68">
        <v>0</v>
      </c>
      <c r="AC11" s="71"/>
      <c r="AD11" s="68">
        <v>9</v>
      </c>
      <c r="AE11" s="51">
        <v>20</v>
      </c>
      <c r="AF11" s="51">
        <v>29</v>
      </c>
    </row>
    <row r="12" spans="1:32" s="21" customFormat="1" ht="12.75">
      <c r="A12" s="25">
        <v>30</v>
      </c>
      <c r="B12" s="67"/>
      <c r="C12" s="14">
        <f t="shared" si="0"/>
        <v>40382</v>
      </c>
      <c r="D12" s="23" t="s">
        <v>53</v>
      </c>
      <c r="E12" s="14">
        <f t="shared" si="1"/>
        <v>40388</v>
      </c>
      <c r="F12" s="67"/>
      <c r="G12" s="68">
        <v>5</v>
      </c>
      <c r="H12" s="68"/>
      <c r="I12" s="68">
        <v>0</v>
      </c>
      <c r="J12" s="68">
        <v>0</v>
      </c>
      <c r="K12" s="68">
        <v>43</v>
      </c>
      <c r="L12" s="68">
        <v>9</v>
      </c>
      <c r="M12" s="68">
        <v>43</v>
      </c>
      <c r="N12" s="68">
        <v>9</v>
      </c>
      <c r="O12" s="71"/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71"/>
      <c r="W12" s="68">
        <v>0</v>
      </c>
      <c r="X12" s="68">
        <v>0</v>
      </c>
      <c r="Y12" s="68">
        <v>3</v>
      </c>
      <c r="Z12" s="68">
        <v>0</v>
      </c>
      <c r="AA12" s="68">
        <v>3</v>
      </c>
      <c r="AB12" s="68">
        <v>0</v>
      </c>
      <c r="AC12" s="71"/>
      <c r="AD12" s="68">
        <v>6</v>
      </c>
      <c r="AE12" s="51">
        <v>10</v>
      </c>
      <c r="AF12" s="51">
        <v>16</v>
      </c>
    </row>
    <row r="13" spans="1:32" ht="12.75">
      <c r="A13" s="25">
        <v>31</v>
      </c>
      <c r="B13" s="3"/>
      <c r="C13" s="14">
        <f t="shared" si="0"/>
        <v>40389</v>
      </c>
      <c r="D13" s="23" t="s">
        <v>53</v>
      </c>
      <c r="E13" s="14">
        <f t="shared" si="1"/>
        <v>40395</v>
      </c>
      <c r="F13" s="3"/>
      <c r="G13" s="68">
        <v>5</v>
      </c>
      <c r="H13" s="68"/>
      <c r="I13" s="68">
        <v>0</v>
      </c>
      <c r="J13" s="68">
        <v>0</v>
      </c>
      <c r="K13" s="68">
        <v>8</v>
      </c>
      <c r="L13" s="68">
        <v>3</v>
      </c>
      <c r="M13" s="68">
        <v>8</v>
      </c>
      <c r="N13" s="68">
        <v>3</v>
      </c>
      <c r="O13" s="71"/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71"/>
      <c r="W13" s="68">
        <v>0</v>
      </c>
      <c r="X13" s="68">
        <v>0</v>
      </c>
      <c r="Y13" s="68">
        <v>1</v>
      </c>
      <c r="Z13" s="68">
        <v>0</v>
      </c>
      <c r="AA13" s="68">
        <v>1</v>
      </c>
      <c r="AB13" s="68">
        <v>0</v>
      </c>
      <c r="AC13" s="71"/>
      <c r="AD13" s="68">
        <v>6</v>
      </c>
      <c r="AE13" s="68">
        <v>4</v>
      </c>
      <c r="AF13" s="51">
        <v>10</v>
      </c>
    </row>
    <row r="14" spans="1:32" ht="12.75">
      <c r="A14" s="25">
        <v>32</v>
      </c>
      <c r="B14" s="3"/>
      <c r="C14" s="14">
        <f t="shared" si="0"/>
        <v>40396</v>
      </c>
      <c r="D14" s="23" t="s">
        <v>53</v>
      </c>
      <c r="E14" s="14">
        <f t="shared" si="1"/>
        <v>40402</v>
      </c>
      <c r="F14" s="3"/>
      <c r="G14" s="68">
        <v>5</v>
      </c>
      <c r="H14" s="68"/>
      <c r="I14" s="68">
        <v>2</v>
      </c>
      <c r="J14" s="68">
        <v>0</v>
      </c>
      <c r="K14" s="68">
        <v>15</v>
      </c>
      <c r="L14" s="68">
        <v>3</v>
      </c>
      <c r="M14" s="68">
        <v>17</v>
      </c>
      <c r="N14" s="68">
        <v>3</v>
      </c>
      <c r="O14" s="71"/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71"/>
      <c r="W14" s="68">
        <v>0</v>
      </c>
      <c r="X14" s="68">
        <v>0</v>
      </c>
      <c r="Y14" s="68">
        <v>2</v>
      </c>
      <c r="Z14" s="68">
        <v>2</v>
      </c>
      <c r="AA14" s="68">
        <v>2</v>
      </c>
      <c r="AB14" s="68">
        <v>2</v>
      </c>
      <c r="AC14" s="71"/>
      <c r="AD14" s="68">
        <v>2</v>
      </c>
      <c r="AE14" s="68">
        <v>0</v>
      </c>
      <c r="AF14" s="51">
        <v>2</v>
      </c>
    </row>
    <row r="15" spans="1:32" ht="12.75">
      <c r="A15" s="25">
        <v>33</v>
      </c>
      <c r="B15" s="3"/>
      <c r="C15" s="14">
        <f t="shared" si="0"/>
        <v>40403</v>
      </c>
      <c r="D15" s="23" t="s">
        <v>53</v>
      </c>
      <c r="E15" s="14">
        <f t="shared" si="1"/>
        <v>40409</v>
      </c>
      <c r="F15" s="3"/>
      <c r="G15" s="68">
        <v>5</v>
      </c>
      <c r="H15" s="68"/>
      <c r="I15" s="68">
        <v>2</v>
      </c>
      <c r="J15" s="68">
        <v>0</v>
      </c>
      <c r="K15" s="68">
        <v>30</v>
      </c>
      <c r="L15" s="68">
        <v>4</v>
      </c>
      <c r="M15" s="68">
        <v>32</v>
      </c>
      <c r="N15" s="68">
        <v>4</v>
      </c>
      <c r="O15" s="71"/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71"/>
      <c r="W15" s="68">
        <v>0</v>
      </c>
      <c r="X15" s="68">
        <v>0</v>
      </c>
      <c r="Y15" s="68">
        <v>3</v>
      </c>
      <c r="Z15" s="68">
        <v>0</v>
      </c>
      <c r="AA15" s="68">
        <v>3</v>
      </c>
      <c r="AB15" s="68">
        <v>0</v>
      </c>
      <c r="AC15" s="71"/>
      <c r="AD15" s="68">
        <v>0</v>
      </c>
      <c r="AE15" s="68">
        <v>0</v>
      </c>
      <c r="AF15" s="51">
        <v>0</v>
      </c>
    </row>
    <row r="16" spans="1:32" ht="12.75">
      <c r="A16" s="25">
        <v>34</v>
      </c>
      <c r="B16" s="3"/>
      <c r="C16" s="14">
        <f t="shared" si="0"/>
        <v>40410</v>
      </c>
      <c r="D16" s="23" t="s">
        <v>53</v>
      </c>
      <c r="E16" s="14">
        <f t="shared" si="1"/>
        <v>40416</v>
      </c>
      <c r="F16" s="3"/>
      <c r="G16" s="68">
        <v>4</v>
      </c>
      <c r="H16" s="68"/>
      <c r="I16" s="68">
        <v>1</v>
      </c>
      <c r="J16" s="68">
        <v>1</v>
      </c>
      <c r="K16" s="68">
        <v>9</v>
      </c>
      <c r="L16" s="68">
        <v>1</v>
      </c>
      <c r="M16" s="68">
        <v>10</v>
      </c>
      <c r="N16" s="68">
        <v>1</v>
      </c>
      <c r="O16" s="71"/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71"/>
      <c r="W16" s="68">
        <v>0</v>
      </c>
      <c r="X16" s="68">
        <v>0</v>
      </c>
      <c r="Y16" s="68">
        <v>1</v>
      </c>
      <c r="Z16" s="68">
        <v>1</v>
      </c>
      <c r="AA16" s="68">
        <v>1</v>
      </c>
      <c r="AB16" s="68">
        <v>1</v>
      </c>
      <c r="AC16" s="71"/>
      <c r="AD16" s="68">
        <v>0</v>
      </c>
      <c r="AE16" s="68">
        <v>1</v>
      </c>
      <c r="AF16" s="51">
        <v>1</v>
      </c>
    </row>
    <row r="17" spans="1:32" ht="12.75">
      <c r="A17" s="25">
        <v>35</v>
      </c>
      <c r="B17" s="3"/>
      <c r="C17" s="14">
        <f t="shared" si="0"/>
        <v>40417</v>
      </c>
      <c r="D17" s="23" t="s">
        <v>53</v>
      </c>
      <c r="E17" s="14">
        <f t="shared" si="1"/>
        <v>40423</v>
      </c>
      <c r="F17" s="3"/>
      <c r="G17" s="68">
        <v>0</v>
      </c>
      <c r="H17" s="68"/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71"/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71"/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71"/>
      <c r="AD17" s="68">
        <v>0</v>
      </c>
      <c r="AE17" s="68">
        <v>0</v>
      </c>
      <c r="AF17" s="51">
        <v>0</v>
      </c>
    </row>
    <row r="18" spans="1:32" ht="12.75">
      <c r="A18" s="25">
        <v>36</v>
      </c>
      <c r="B18" s="3"/>
      <c r="C18" s="14">
        <f t="shared" si="0"/>
        <v>40424</v>
      </c>
      <c r="D18" s="23" t="s">
        <v>53</v>
      </c>
      <c r="E18" s="14">
        <f t="shared" si="1"/>
        <v>40430</v>
      </c>
      <c r="F18" s="3"/>
      <c r="G18" s="68">
        <v>3</v>
      </c>
      <c r="H18" s="68"/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71"/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71"/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71"/>
      <c r="AD18" s="68">
        <v>0</v>
      </c>
      <c r="AE18" s="68">
        <v>2</v>
      </c>
      <c r="AF18" s="51">
        <v>2</v>
      </c>
    </row>
    <row r="19" spans="1:32" ht="12.75">
      <c r="A19" s="25">
        <v>37</v>
      </c>
      <c r="B19" s="3"/>
      <c r="C19" s="14">
        <f>C18+7</f>
        <v>40431</v>
      </c>
      <c r="D19" s="23" t="s">
        <v>53</v>
      </c>
      <c r="E19" s="14">
        <f>E18+7</f>
        <v>40437</v>
      </c>
      <c r="F19" s="3"/>
      <c r="G19" s="68">
        <v>5</v>
      </c>
      <c r="H19" s="68"/>
      <c r="I19" s="68">
        <v>1</v>
      </c>
      <c r="J19" s="68">
        <v>0</v>
      </c>
      <c r="K19" s="68">
        <v>14</v>
      </c>
      <c r="L19" s="68">
        <v>3</v>
      </c>
      <c r="M19" s="68">
        <f>I19+K19</f>
        <v>15</v>
      </c>
      <c r="N19" s="68">
        <v>4</v>
      </c>
      <c r="O19" s="71"/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71"/>
      <c r="W19" s="68">
        <v>0</v>
      </c>
      <c r="X19" s="68">
        <v>0</v>
      </c>
      <c r="Y19" s="68">
        <v>4</v>
      </c>
      <c r="Z19" s="68">
        <v>1</v>
      </c>
      <c r="AA19" s="68">
        <v>4</v>
      </c>
      <c r="AB19" s="68">
        <v>1</v>
      </c>
      <c r="AC19" s="71"/>
      <c r="AD19" s="68">
        <v>0</v>
      </c>
      <c r="AE19" s="68">
        <v>1</v>
      </c>
      <c r="AF19" s="51">
        <v>1</v>
      </c>
    </row>
    <row r="20" spans="1:32" ht="12.75">
      <c r="A20" s="25">
        <v>38</v>
      </c>
      <c r="B20" s="3"/>
      <c r="C20" s="14">
        <f>C19+7</f>
        <v>40438</v>
      </c>
      <c r="D20" s="23" t="s">
        <v>53</v>
      </c>
      <c r="E20" s="14">
        <f>E19+7</f>
        <v>40444</v>
      </c>
      <c r="F20" s="3"/>
      <c r="G20" s="68">
        <v>5</v>
      </c>
      <c r="H20" s="68"/>
      <c r="I20" s="68">
        <v>0</v>
      </c>
      <c r="J20" s="68">
        <v>0</v>
      </c>
      <c r="K20" s="68">
        <v>46</v>
      </c>
      <c r="L20" s="68">
        <v>9</v>
      </c>
      <c r="M20" s="68">
        <v>46</v>
      </c>
      <c r="N20" s="68">
        <v>9</v>
      </c>
      <c r="O20" s="71"/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71"/>
      <c r="W20" s="68">
        <v>0</v>
      </c>
      <c r="X20" s="68">
        <v>0</v>
      </c>
      <c r="Y20" s="68">
        <v>3</v>
      </c>
      <c r="Z20" s="68">
        <v>2</v>
      </c>
      <c r="AA20" s="68">
        <v>3</v>
      </c>
      <c r="AB20" s="68">
        <v>2</v>
      </c>
      <c r="AC20" s="71"/>
      <c r="AD20" s="68">
        <v>1</v>
      </c>
      <c r="AE20" s="68">
        <v>0</v>
      </c>
      <c r="AF20" s="51">
        <v>1</v>
      </c>
    </row>
    <row r="21" spans="1:32" ht="12.75">
      <c r="A21" s="25">
        <v>39</v>
      </c>
      <c r="B21" s="3"/>
      <c r="C21" s="14">
        <f>C20+7</f>
        <v>40445</v>
      </c>
      <c r="D21" s="23" t="s">
        <v>53</v>
      </c>
      <c r="E21" s="14">
        <f>E20+7</f>
        <v>40451</v>
      </c>
      <c r="F21" s="3"/>
      <c r="G21" s="68">
        <v>5</v>
      </c>
      <c r="H21" s="68"/>
      <c r="I21" s="68">
        <v>4</v>
      </c>
      <c r="J21" s="68">
        <v>0</v>
      </c>
      <c r="K21" s="68">
        <v>57</v>
      </c>
      <c r="L21" s="68">
        <v>12</v>
      </c>
      <c r="M21" s="68">
        <v>61</v>
      </c>
      <c r="N21" s="68">
        <v>12</v>
      </c>
      <c r="O21" s="71"/>
      <c r="P21" s="68">
        <v>0</v>
      </c>
      <c r="Q21" s="68">
        <v>0</v>
      </c>
      <c r="R21" s="68">
        <v>0</v>
      </c>
      <c r="S21" s="68">
        <v>0</v>
      </c>
      <c r="T21" s="25">
        <v>0</v>
      </c>
      <c r="U21" s="25">
        <v>0</v>
      </c>
      <c r="V21" s="71"/>
      <c r="W21" s="68">
        <v>0</v>
      </c>
      <c r="X21" s="68">
        <v>0</v>
      </c>
      <c r="Y21" s="68">
        <v>14</v>
      </c>
      <c r="Z21" s="68">
        <v>9</v>
      </c>
      <c r="AA21" s="68">
        <v>14</v>
      </c>
      <c r="AB21" s="68">
        <v>9</v>
      </c>
      <c r="AC21" s="71"/>
      <c r="AD21" s="68">
        <v>0</v>
      </c>
      <c r="AE21" s="68">
        <v>9</v>
      </c>
      <c r="AF21" s="51">
        <v>9</v>
      </c>
    </row>
    <row r="22" spans="1:32" ht="12.75" customHeight="1">
      <c r="A22" s="25">
        <v>40</v>
      </c>
      <c r="B22" s="3"/>
      <c r="C22" s="14">
        <f>C21+7</f>
        <v>40452</v>
      </c>
      <c r="D22" s="23" t="s">
        <v>53</v>
      </c>
      <c r="E22" s="14">
        <f>E21+7</f>
        <v>40458</v>
      </c>
      <c r="F22" s="3"/>
      <c r="G22" s="35">
        <v>1</v>
      </c>
      <c r="H22" s="35"/>
      <c r="I22" s="35">
        <v>0</v>
      </c>
      <c r="J22" s="35">
        <v>0</v>
      </c>
      <c r="K22" s="35">
        <v>7</v>
      </c>
      <c r="L22" s="35">
        <v>1</v>
      </c>
      <c r="M22" s="35">
        <v>7</v>
      </c>
      <c r="N22" s="35">
        <v>7</v>
      </c>
      <c r="O22" s="11"/>
      <c r="P22" s="35">
        <v>0</v>
      </c>
      <c r="Q22" s="35">
        <v>0</v>
      </c>
      <c r="R22" s="35">
        <v>1</v>
      </c>
      <c r="S22" s="35">
        <v>0</v>
      </c>
      <c r="T22" s="35">
        <v>1</v>
      </c>
      <c r="U22" s="35">
        <v>0</v>
      </c>
      <c r="V22" s="11"/>
      <c r="W22" s="35">
        <v>0</v>
      </c>
      <c r="X22" s="35">
        <v>0</v>
      </c>
      <c r="Y22" s="35">
        <v>22</v>
      </c>
      <c r="Z22" s="35">
        <v>15</v>
      </c>
      <c r="AA22" s="35">
        <v>22</v>
      </c>
      <c r="AB22" s="35">
        <v>15</v>
      </c>
      <c r="AC22" s="11"/>
      <c r="AD22" s="35">
        <v>0</v>
      </c>
      <c r="AE22" s="35">
        <v>0</v>
      </c>
      <c r="AF22" s="4"/>
    </row>
    <row r="23" spans="1:32" s="21" customFormat="1" ht="13.5" customHeight="1">
      <c r="A23" s="25"/>
      <c r="B23" s="25"/>
      <c r="C23" s="102"/>
      <c r="D23" s="103"/>
      <c r="E23" s="52" t="s">
        <v>54</v>
      </c>
      <c r="F23" s="25"/>
      <c r="G23" s="68">
        <f>SUM(G5:G22)</f>
        <v>74</v>
      </c>
      <c r="H23" s="68"/>
      <c r="I23" s="68">
        <f aca="true" t="shared" si="2" ref="I23:N23">SUM(I5:I22)</f>
        <v>20</v>
      </c>
      <c r="J23" s="68">
        <f t="shared" si="2"/>
        <v>3</v>
      </c>
      <c r="K23" s="68">
        <f t="shared" si="2"/>
        <v>813</v>
      </c>
      <c r="L23" s="68">
        <f t="shared" si="2"/>
        <v>140</v>
      </c>
      <c r="M23" s="68">
        <f t="shared" si="2"/>
        <v>833</v>
      </c>
      <c r="N23" s="68">
        <f t="shared" si="2"/>
        <v>149</v>
      </c>
      <c r="O23" s="71"/>
      <c r="P23" s="68">
        <f aca="true" t="shared" si="3" ref="P23:U23">SUM(P5:P22)</f>
        <v>0</v>
      </c>
      <c r="Q23" s="68">
        <f t="shared" si="3"/>
        <v>0</v>
      </c>
      <c r="R23" s="68">
        <f t="shared" si="3"/>
        <v>1</v>
      </c>
      <c r="S23" s="68">
        <f t="shared" si="3"/>
        <v>0</v>
      </c>
      <c r="T23" s="68">
        <f t="shared" si="3"/>
        <v>1</v>
      </c>
      <c r="U23" s="68">
        <f t="shared" si="3"/>
        <v>0</v>
      </c>
      <c r="V23" s="71"/>
      <c r="W23" s="68">
        <f aca="true" t="shared" si="4" ref="W23:AB23">SUM(W5:W22)</f>
        <v>0</v>
      </c>
      <c r="X23" s="68">
        <f t="shared" si="4"/>
        <v>0</v>
      </c>
      <c r="Y23" s="68">
        <f t="shared" si="4"/>
        <v>84</v>
      </c>
      <c r="Z23" s="68">
        <f t="shared" si="4"/>
        <v>31</v>
      </c>
      <c r="AA23" s="68">
        <f t="shared" si="4"/>
        <v>84</v>
      </c>
      <c r="AB23" s="68">
        <f t="shared" si="4"/>
        <v>31</v>
      </c>
      <c r="AC23" s="71"/>
      <c r="AD23" s="68">
        <f>SUM(AD5:AD22)</f>
        <v>44</v>
      </c>
      <c r="AE23" s="68">
        <f>SUM(AE5:AE22)</f>
        <v>188</v>
      </c>
      <c r="AF23" s="68">
        <f>SUM(AF5:AF22)</f>
        <v>232</v>
      </c>
    </row>
    <row r="24" spans="1:32" ht="18.75" customHeight="1">
      <c r="A24" s="25"/>
      <c r="B24" s="3"/>
      <c r="C24" s="10"/>
      <c r="D24" s="5"/>
      <c r="E24" s="9"/>
      <c r="F24" s="3"/>
      <c r="G24" s="8"/>
      <c r="H24" s="8"/>
      <c r="I24" s="8"/>
      <c r="J24" s="8"/>
      <c r="K24" s="8"/>
      <c r="L24" s="8"/>
      <c r="M24" s="8"/>
      <c r="N24" s="8"/>
      <c r="O24" s="12"/>
      <c r="P24" s="8"/>
      <c r="Q24" s="8"/>
      <c r="R24" s="8"/>
      <c r="S24" s="8"/>
      <c r="T24" s="8"/>
      <c r="U24" s="8"/>
      <c r="V24" s="12"/>
      <c r="W24" s="8"/>
      <c r="X24" s="8"/>
      <c r="Y24" s="8"/>
      <c r="Z24" s="8"/>
      <c r="AA24" s="8"/>
      <c r="AB24" s="8"/>
      <c r="AC24" s="12"/>
      <c r="AD24" s="8"/>
      <c r="AE24" s="8"/>
      <c r="AF24" s="8"/>
    </row>
    <row r="25" spans="1:32" s="21" customFormat="1" ht="15">
      <c r="A25" s="27" t="s">
        <v>55</v>
      </c>
      <c r="B25" s="27"/>
      <c r="C25" s="27"/>
      <c r="D25" s="27"/>
      <c r="E25" s="27"/>
      <c r="G25" s="25">
        <v>15</v>
      </c>
      <c r="H25" s="25"/>
      <c r="I25" s="25">
        <v>6</v>
      </c>
      <c r="J25" s="25">
        <v>1</v>
      </c>
      <c r="K25" s="25">
        <v>183</v>
      </c>
      <c r="L25" s="25">
        <v>29</v>
      </c>
      <c r="M25" s="25">
        <v>189</v>
      </c>
      <c r="N25" s="25">
        <v>30</v>
      </c>
      <c r="O25" s="57"/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57"/>
      <c r="W25" s="25">
        <v>0</v>
      </c>
      <c r="X25" s="25">
        <v>0</v>
      </c>
      <c r="Y25" s="25">
        <v>10</v>
      </c>
      <c r="Z25" s="25">
        <v>6</v>
      </c>
      <c r="AA25" s="25">
        <v>10</v>
      </c>
      <c r="AB25" s="25">
        <v>6</v>
      </c>
      <c r="AC25" s="57"/>
      <c r="AD25" s="25">
        <v>8</v>
      </c>
      <c r="AE25" s="25">
        <v>33</v>
      </c>
      <c r="AF25" s="25">
        <v>41</v>
      </c>
    </row>
    <row r="26" spans="1:32" s="21" customFormat="1" ht="15">
      <c r="A26" s="27" t="s">
        <v>56</v>
      </c>
      <c r="B26" s="27"/>
      <c r="C26" s="27"/>
      <c r="D26" s="27"/>
      <c r="E26" s="27"/>
      <c r="F26" s="25"/>
      <c r="G26" s="25">
        <v>38</v>
      </c>
      <c r="H26" s="25"/>
      <c r="I26" s="25">
        <v>103</v>
      </c>
      <c r="J26" s="25">
        <v>11</v>
      </c>
      <c r="K26" s="25">
        <v>144</v>
      </c>
      <c r="L26" s="25">
        <v>15</v>
      </c>
      <c r="M26" s="25">
        <v>247</v>
      </c>
      <c r="N26" s="25">
        <v>26</v>
      </c>
      <c r="O26" s="57"/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57"/>
      <c r="W26" s="25">
        <v>7</v>
      </c>
      <c r="X26" s="25">
        <v>4</v>
      </c>
      <c r="Y26" s="25">
        <v>48</v>
      </c>
      <c r="Z26" s="25">
        <v>37</v>
      </c>
      <c r="AA26" s="25">
        <v>55</v>
      </c>
      <c r="AB26" s="25">
        <v>41</v>
      </c>
      <c r="AC26" s="57"/>
      <c r="AD26" s="25">
        <v>54</v>
      </c>
      <c r="AE26" s="25">
        <v>93</v>
      </c>
      <c r="AF26" s="25">
        <v>147</v>
      </c>
    </row>
    <row r="27" spans="1:32" s="40" customFormat="1" ht="12.75">
      <c r="A27" s="46" t="s">
        <v>57</v>
      </c>
      <c r="B27" s="46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0" s="40" customFormat="1" ht="12.75">
      <c r="A28" s="47" t="s">
        <v>58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</row>
    <row r="29" spans="1:30" s="40" customFormat="1" ht="12.75">
      <c r="A29" s="47" t="s">
        <v>59</v>
      </c>
      <c r="B29" s="47"/>
      <c r="C29" s="47"/>
      <c r="D29" s="47"/>
      <c r="E29" s="47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1"/>
      <c r="Z29" s="41"/>
      <c r="AA29" s="46"/>
      <c r="AB29" s="46"/>
      <c r="AC29" s="46"/>
      <c r="AD29" s="46"/>
    </row>
    <row r="30" spans="1:5" s="40" customFormat="1" ht="12.75">
      <c r="A30" s="47" t="s">
        <v>60</v>
      </c>
      <c r="B30" s="47"/>
      <c r="C30" s="47"/>
      <c r="D30" s="47"/>
      <c r="E30" s="47"/>
    </row>
    <row r="31" spans="1:5" ht="12.75">
      <c r="A31" s="47" t="s">
        <v>61</v>
      </c>
      <c r="B31" s="47"/>
      <c r="C31" s="47"/>
      <c r="D31" s="47"/>
      <c r="E31" s="47"/>
    </row>
    <row r="32" spans="1:5" ht="12.75">
      <c r="A32" s="27"/>
      <c r="B32" s="6"/>
      <c r="C32" s="6"/>
      <c r="D32" s="6"/>
      <c r="E32" s="6"/>
    </row>
    <row r="33" spans="2:5" ht="12.75">
      <c r="B33" s="6"/>
      <c r="C33" s="6"/>
      <c r="D33" s="6"/>
      <c r="E33" s="6"/>
    </row>
    <row r="35" ht="12.75">
      <c r="K35" s="8"/>
    </row>
  </sheetData>
  <sheetProtection/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</cols>
  <sheetData>
    <row r="1" s="21" customFormat="1" ht="15">
      <c r="A1" s="21" t="s">
        <v>62</v>
      </c>
    </row>
    <row r="2" spans="9:28" s="21" customFormat="1" ht="12.75">
      <c r="I2" s="29" t="s">
        <v>35</v>
      </c>
      <c r="J2" s="29"/>
      <c r="K2" s="29"/>
      <c r="L2" s="29"/>
      <c r="M2" s="29"/>
      <c r="N2" s="29"/>
      <c r="O2" s="48"/>
      <c r="P2" s="29" t="s">
        <v>36</v>
      </c>
      <c r="Q2" s="29"/>
      <c r="R2" s="29"/>
      <c r="S2" s="29"/>
      <c r="T2" s="29"/>
      <c r="U2" s="29"/>
      <c r="V2" s="49"/>
      <c r="W2" s="29" t="s">
        <v>37</v>
      </c>
      <c r="X2" s="29"/>
      <c r="Y2" s="29"/>
      <c r="Z2" s="29"/>
      <c r="AA2" s="29"/>
      <c r="AB2" s="29"/>
    </row>
    <row r="3" spans="1:28" s="21" customFormat="1" ht="15">
      <c r="A3" s="21" t="s">
        <v>38</v>
      </c>
      <c r="G3" s="25" t="s">
        <v>39</v>
      </c>
      <c r="I3" s="32" t="s">
        <v>40</v>
      </c>
      <c r="J3" s="32"/>
      <c r="K3" s="32" t="s">
        <v>41</v>
      </c>
      <c r="L3" s="32"/>
      <c r="M3" s="32" t="s">
        <v>42</v>
      </c>
      <c r="N3" s="32"/>
      <c r="O3" s="49"/>
      <c r="P3" s="32" t="s">
        <v>40</v>
      </c>
      <c r="Q3" s="32"/>
      <c r="R3" s="32" t="s">
        <v>41</v>
      </c>
      <c r="S3" s="32"/>
      <c r="T3" s="32" t="s">
        <v>42</v>
      </c>
      <c r="U3" s="32"/>
      <c r="V3" s="49"/>
      <c r="W3" s="32" t="s">
        <v>63</v>
      </c>
      <c r="X3" s="32"/>
      <c r="Y3" s="32" t="s">
        <v>41</v>
      </c>
      <c r="Z3" s="32"/>
      <c r="AA3" s="32" t="s">
        <v>42</v>
      </c>
      <c r="AB3" s="32"/>
    </row>
    <row r="4" spans="1:30" s="21" customFormat="1" ht="15">
      <c r="A4" s="34" t="s">
        <v>45</v>
      </c>
      <c r="B4" s="34"/>
      <c r="C4" s="29" t="s">
        <v>46</v>
      </c>
      <c r="D4" s="29"/>
      <c r="E4" s="29"/>
      <c r="F4" s="34"/>
      <c r="G4" s="35" t="s">
        <v>47</v>
      </c>
      <c r="H4" s="35"/>
      <c r="I4" s="35" t="s">
        <v>48</v>
      </c>
      <c r="J4" s="35" t="s">
        <v>49</v>
      </c>
      <c r="K4" s="35" t="s">
        <v>48</v>
      </c>
      <c r="L4" s="35" t="s">
        <v>49</v>
      </c>
      <c r="M4" s="35" t="s">
        <v>48</v>
      </c>
      <c r="N4" s="35" t="s">
        <v>49</v>
      </c>
      <c r="O4" s="50"/>
      <c r="P4" s="35" t="s">
        <v>48</v>
      </c>
      <c r="Q4" s="35" t="s">
        <v>50</v>
      </c>
      <c r="R4" s="35" t="s">
        <v>48</v>
      </c>
      <c r="S4" s="35" t="s">
        <v>50</v>
      </c>
      <c r="T4" s="35" t="s">
        <v>48</v>
      </c>
      <c r="U4" s="35" t="s">
        <v>50</v>
      </c>
      <c r="V4" s="50"/>
      <c r="W4" s="35" t="s">
        <v>48</v>
      </c>
      <c r="X4" s="35" t="s">
        <v>49</v>
      </c>
      <c r="Y4" s="35" t="s">
        <v>48</v>
      </c>
      <c r="Z4" s="35" t="s">
        <v>49</v>
      </c>
      <c r="AA4" s="35" t="s">
        <v>48</v>
      </c>
      <c r="AB4" s="35" t="s">
        <v>49</v>
      </c>
      <c r="AD4" s="51"/>
    </row>
    <row r="5" spans="1:30" s="21" customFormat="1" ht="12.75">
      <c r="A5" s="3">
        <v>33</v>
      </c>
      <c r="B5" s="67"/>
      <c r="C5" s="14">
        <v>41134</v>
      </c>
      <c r="D5" s="5" t="s">
        <v>64</v>
      </c>
      <c r="E5" s="14">
        <v>41140</v>
      </c>
      <c r="F5" s="67"/>
      <c r="G5" s="68"/>
      <c r="H5" s="68"/>
      <c r="I5" s="68"/>
      <c r="J5" s="68"/>
      <c r="K5" s="68"/>
      <c r="L5" s="68"/>
      <c r="M5" s="25"/>
      <c r="N5" s="25"/>
      <c r="O5" s="69"/>
      <c r="P5" s="68"/>
      <c r="Q5" s="68"/>
      <c r="R5" s="68"/>
      <c r="S5" s="68"/>
      <c r="T5" s="25"/>
      <c r="U5" s="25"/>
      <c r="V5" s="69"/>
      <c r="W5" s="68"/>
      <c r="X5" s="68"/>
      <c r="Y5" s="68"/>
      <c r="Z5" s="68"/>
      <c r="AA5" s="25"/>
      <c r="AB5" s="25"/>
      <c r="AD5" s="51"/>
    </row>
    <row r="6" spans="1:30" s="21" customFormat="1" ht="12.75">
      <c r="A6" s="3">
        <v>34</v>
      </c>
      <c r="B6" s="67"/>
      <c r="C6" s="14">
        <f>C5+7</f>
        <v>41141</v>
      </c>
      <c r="D6" s="5" t="s">
        <v>64</v>
      </c>
      <c r="E6" s="14">
        <f>E5+7</f>
        <v>41147</v>
      </c>
      <c r="F6" s="67"/>
      <c r="G6" s="68"/>
      <c r="H6" s="68"/>
      <c r="I6" s="68"/>
      <c r="J6" s="68"/>
      <c r="K6" s="68"/>
      <c r="L6" s="68"/>
      <c r="M6" s="25"/>
      <c r="N6" s="25"/>
      <c r="O6" s="69"/>
      <c r="P6" s="68"/>
      <c r="Q6" s="68"/>
      <c r="R6" s="68"/>
      <c r="S6" s="68"/>
      <c r="T6" s="25"/>
      <c r="U6" s="25"/>
      <c r="V6" s="69"/>
      <c r="W6" s="68"/>
      <c r="X6" s="68"/>
      <c r="Y6" s="68"/>
      <c r="Z6" s="68"/>
      <c r="AA6" s="25"/>
      <c r="AB6" s="25"/>
      <c r="AD6" s="51"/>
    </row>
    <row r="7" spans="1:30" s="21" customFormat="1" ht="12.75">
      <c r="A7" s="3">
        <v>35</v>
      </c>
      <c r="B7" s="67"/>
      <c r="C7" s="14">
        <f>C6+7</f>
        <v>41148</v>
      </c>
      <c r="D7" s="5" t="s">
        <v>64</v>
      </c>
      <c r="E7" s="14">
        <f aca="true" t="shared" si="0" ref="E7:E19">E6+7</f>
        <v>41154</v>
      </c>
      <c r="F7" s="67"/>
      <c r="G7" s="68">
        <v>4</v>
      </c>
      <c r="H7" s="68"/>
      <c r="I7" s="68">
        <v>11</v>
      </c>
      <c r="J7" s="68">
        <v>0</v>
      </c>
      <c r="K7" s="68">
        <v>32</v>
      </c>
      <c r="L7" s="68">
        <v>1</v>
      </c>
      <c r="M7" s="25">
        <f aca="true" t="shared" si="1" ref="M7:N9">I7+K7</f>
        <v>43</v>
      </c>
      <c r="N7" s="25">
        <f t="shared" si="1"/>
        <v>1</v>
      </c>
      <c r="O7" s="69"/>
      <c r="P7" s="68">
        <v>0</v>
      </c>
      <c r="Q7" s="68">
        <v>0</v>
      </c>
      <c r="R7" s="68">
        <v>1</v>
      </c>
      <c r="S7" s="68">
        <v>1</v>
      </c>
      <c r="T7" s="25">
        <v>1</v>
      </c>
      <c r="U7" s="25">
        <v>1</v>
      </c>
      <c r="V7" s="69"/>
      <c r="W7" s="68">
        <v>7</v>
      </c>
      <c r="X7" s="68">
        <v>2</v>
      </c>
      <c r="Y7" s="68">
        <v>223</v>
      </c>
      <c r="Z7" s="68">
        <v>62</v>
      </c>
      <c r="AA7" s="25">
        <f aca="true" t="shared" si="2" ref="AA7:AB9">W7+Y7</f>
        <v>230</v>
      </c>
      <c r="AB7" s="25">
        <f t="shared" si="2"/>
        <v>64</v>
      </c>
      <c r="AD7" s="51"/>
    </row>
    <row r="8" spans="1:28" ht="12.75">
      <c r="A8" s="3">
        <v>36</v>
      </c>
      <c r="B8" s="3"/>
      <c r="C8" s="14">
        <v>40789</v>
      </c>
      <c r="D8" s="5" t="s">
        <v>64</v>
      </c>
      <c r="E8" s="14">
        <f t="shared" si="0"/>
        <v>41161</v>
      </c>
      <c r="F8" s="3"/>
      <c r="G8" s="25">
        <v>5</v>
      </c>
      <c r="H8" s="25"/>
      <c r="I8" s="25">
        <v>14</v>
      </c>
      <c r="J8" s="25">
        <v>0</v>
      </c>
      <c r="K8" s="25">
        <v>75</v>
      </c>
      <c r="L8" s="25">
        <v>4</v>
      </c>
      <c r="M8" s="25">
        <f t="shared" si="1"/>
        <v>89</v>
      </c>
      <c r="N8" s="25">
        <f t="shared" si="1"/>
        <v>4</v>
      </c>
      <c r="O8" s="74"/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74"/>
      <c r="W8" s="25">
        <v>7</v>
      </c>
      <c r="X8" s="25">
        <v>4</v>
      </c>
      <c r="Y8" s="25">
        <v>140</v>
      </c>
      <c r="Z8" s="25">
        <v>62</v>
      </c>
      <c r="AA8" s="25">
        <f t="shared" si="2"/>
        <v>147</v>
      </c>
      <c r="AB8" s="25">
        <f t="shared" si="2"/>
        <v>66</v>
      </c>
    </row>
    <row r="9" spans="1:28" ht="12.75">
      <c r="A9" s="3">
        <v>37</v>
      </c>
      <c r="B9" s="3"/>
      <c r="C9" s="14">
        <f aca="true" t="shared" si="3" ref="C9:C18">C8+7</f>
        <v>40796</v>
      </c>
      <c r="D9" s="5" t="s">
        <v>64</v>
      </c>
      <c r="E9" s="14">
        <f t="shared" si="0"/>
        <v>41168</v>
      </c>
      <c r="F9" s="3"/>
      <c r="G9" s="25">
        <v>5</v>
      </c>
      <c r="H9" s="25"/>
      <c r="I9" s="25">
        <v>16</v>
      </c>
      <c r="J9" s="25">
        <v>0</v>
      </c>
      <c r="K9" s="25">
        <v>99</v>
      </c>
      <c r="L9" s="25">
        <v>12</v>
      </c>
      <c r="M9" s="25">
        <f t="shared" si="1"/>
        <v>115</v>
      </c>
      <c r="N9" s="25">
        <f t="shared" si="1"/>
        <v>12</v>
      </c>
      <c r="O9" s="74"/>
      <c r="P9" s="25">
        <v>2</v>
      </c>
      <c r="Q9" s="25">
        <v>2</v>
      </c>
      <c r="R9" s="25">
        <v>3</v>
      </c>
      <c r="S9" s="25">
        <v>3</v>
      </c>
      <c r="T9" s="25">
        <f>P9+R9</f>
        <v>5</v>
      </c>
      <c r="U9" s="25">
        <f>Q9+S9</f>
        <v>5</v>
      </c>
      <c r="V9" s="74"/>
      <c r="W9" s="25">
        <v>7</v>
      </c>
      <c r="X9" s="25">
        <v>3</v>
      </c>
      <c r="Y9" s="25">
        <v>211</v>
      </c>
      <c r="Z9" s="25">
        <v>103</v>
      </c>
      <c r="AA9" s="25">
        <f t="shared" si="2"/>
        <v>218</v>
      </c>
      <c r="AB9" s="25">
        <f t="shared" si="2"/>
        <v>106</v>
      </c>
    </row>
    <row r="10" spans="1:28" ht="12.75">
      <c r="A10" s="3">
        <v>38</v>
      </c>
      <c r="B10" s="3"/>
      <c r="C10" s="14">
        <f t="shared" si="3"/>
        <v>40803</v>
      </c>
      <c r="D10" s="5" t="s">
        <v>64</v>
      </c>
      <c r="E10" s="14">
        <f t="shared" si="0"/>
        <v>41175</v>
      </c>
      <c r="F10" s="3"/>
      <c r="G10" s="25">
        <v>5</v>
      </c>
      <c r="H10" s="25"/>
      <c r="I10" s="25">
        <v>6</v>
      </c>
      <c r="J10" s="25">
        <v>0</v>
      </c>
      <c r="K10" s="25">
        <v>44</v>
      </c>
      <c r="L10" s="25">
        <v>4</v>
      </c>
      <c r="M10" s="25">
        <f aca="true" t="shared" si="4" ref="M10:N13">I10+K10</f>
        <v>50</v>
      </c>
      <c r="N10" s="25">
        <f t="shared" si="4"/>
        <v>4</v>
      </c>
      <c r="O10" s="74"/>
      <c r="P10" s="25">
        <v>1</v>
      </c>
      <c r="Q10" s="25">
        <v>1</v>
      </c>
      <c r="R10" s="25">
        <v>0</v>
      </c>
      <c r="S10" s="25">
        <v>0</v>
      </c>
      <c r="T10" s="25">
        <v>1</v>
      </c>
      <c r="U10" s="25">
        <v>1</v>
      </c>
      <c r="V10" s="74"/>
      <c r="W10" s="25">
        <v>5</v>
      </c>
      <c r="X10" s="25">
        <v>3</v>
      </c>
      <c r="Y10" s="25">
        <v>143</v>
      </c>
      <c r="Z10" s="25">
        <v>74</v>
      </c>
      <c r="AA10" s="25">
        <f aca="true" t="shared" si="5" ref="AA10:AB13">W10+Y10</f>
        <v>148</v>
      </c>
      <c r="AB10" s="25">
        <f t="shared" si="5"/>
        <v>77</v>
      </c>
    </row>
    <row r="11" spans="1:28" ht="12.75">
      <c r="A11" s="3">
        <v>39</v>
      </c>
      <c r="B11" s="3"/>
      <c r="C11" s="14">
        <f t="shared" si="3"/>
        <v>40810</v>
      </c>
      <c r="D11" s="5" t="s">
        <v>64</v>
      </c>
      <c r="E11" s="14">
        <f t="shared" si="0"/>
        <v>41182</v>
      </c>
      <c r="F11" s="3"/>
      <c r="G11" s="25">
        <v>4</v>
      </c>
      <c r="H11" s="25"/>
      <c r="I11" s="25">
        <v>14</v>
      </c>
      <c r="J11" s="25">
        <v>0</v>
      </c>
      <c r="K11" s="25">
        <v>26</v>
      </c>
      <c r="L11" s="25">
        <v>4</v>
      </c>
      <c r="M11" s="25">
        <f t="shared" si="4"/>
        <v>40</v>
      </c>
      <c r="N11" s="25">
        <f t="shared" si="4"/>
        <v>4</v>
      </c>
      <c r="O11" s="74"/>
      <c r="P11" s="25">
        <v>9</v>
      </c>
      <c r="Q11" s="25">
        <v>9</v>
      </c>
      <c r="R11" s="25">
        <v>13</v>
      </c>
      <c r="S11" s="25">
        <v>11</v>
      </c>
      <c r="T11" s="25">
        <f aca="true" t="shared" si="6" ref="T11:U13">P11+R11</f>
        <v>22</v>
      </c>
      <c r="U11" s="25">
        <f t="shared" si="6"/>
        <v>20</v>
      </c>
      <c r="V11" s="74"/>
      <c r="W11" s="25">
        <v>21</v>
      </c>
      <c r="X11" s="25">
        <v>11</v>
      </c>
      <c r="Y11" s="25">
        <v>260</v>
      </c>
      <c r="Z11" s="25">
        <v>104</v>
      </c>
      <c r="AA11" s="25">
        <f t="shared" si="5"/>
        <v>281</v>
      </c>
      <c r="AB11" s="25">
        <f t="shared" si="5"/>
        <v>115</v>
      </c>
    </row>
    <row r="12" spans="1:28" ht="12.75">
      <c r="A12" s="3">
        <v>40</v>
      </c>
      <c r="B12" s="3"/>
      <c r="C12" s="14">
        <f t="shared" si="3"/>
        <v>40817</v>
      </c>
      <c r="D12" s="5" t="s">
        <v>64</v>
      </c>
      <c r="E12" s="14">
        <f t="shared" si="0"/>
        <v>41189</v>
      </c>
      <c r="F12" s="3"/>
      <c r="G12" s="25">
        <v>5</v>
      </c>
      <c r="H12" s="25"/>
      <c r="I12" s="25">
        <v>4</v>
      </c>
      <c r="J12" s="25">
        <v>0</v>
      </c>
      <c r="K12" s="25">
        <v>22</v>
      </c>
      <c r="L12" s="25">
        <v>6</v>
      </c>
      <c r="M12" s="25">
        <f t="shared" si="4"/>
        <v>26</v>
      </c>
      <c r="N12" s="25">
        <f t="shared" si="4"/>
        <v>6</v>
      </c>
      <c r="O12" s="74"/>
      <c r="P12" s="25">
        <v>20</v>
      </c>
      <c r="Q12" s="25">
        <v>18</v>
      </c>
      <c r="R12" s="25">
        <v>44</v>
      </c>
      <c r="S12" s="25">
        <v>32</v>
      </c>
      <c r="T12" s="25">
        <f t="shared" si="6"/>
        <v>64</v>
      </c>
      <c r="U12" s="25">
        <f t="shared" si="6"/>
        <v>50</v>
      </c>
      <c r="V12" s="74"/>
      <c r="W12" s="25">
        <v>30</v>
      </c>
      <c r="X12" s="25">
        <v>20</v>
      </c>
      <c r="Y12" s="26">
        <v>266</v>
      </c>
      <c r="Z12" s="25">
        <v>132</v>
      </c>
      <c r="AA12" s="26">
        <f t="shared" si="5"/>
        <v>296</v>
      </c>
      <c r="AB12" s="25">
        <f t="shared" si="5"/>
        <v>152</v>
      </c>
    </row>
    <row r="13" spans="1:28" ht="12.75">
      <c r="A13" s="3">
        <v>41</v>
      </c>
      <c r="B13" s="3"/>
      <c r="C13" s="14">
        <f t="shared" si="3"/>
        <v>40824</v>
      </c>
      <c r="D13" s="5" t="s">
        <v>64</v>
      </c>
      <c r="E13" s="14">
        <f t="shared" si="0"/>
        <v>41196</v>
      </c>
      <c r="F13" s="3"/>
      <c r="G13" s="25">
        <v>5</v>
      </c>
      <c r="H13" s="25"/>
      <c r="I13" s="25">
        <v>10</v>
      </c>
      <c r="J13" s="25">
        <v>1</v>
      </c>
      <c r="K13" s="25">
        <v>39</v>
      </c>
      <c r="L13" s="25">
        <v>7</v>
      </c>
      <c r="M13" s="25">
        <f t="shared" si="4"/>
        <v>49</v>
      </c>
      <c r="N13" s="25">
        <f t="shared" si="4"/>
        <v>8</v>
      </c>
      <c r="O13" s="15"/>
      <c r="P13" s="25">
        <v>12</v>
      </c>
      <c r="Q13" s="25">
        <v>12</v>
      </c>
      <c r="R13" s="25">
        <v>31</v>
      </c>
      <c r="S13" s="25">
        <v>23</v>
      </c>
      <c r="T13" s="25">
        <f t="shared" si="6"/>
        <v>43</v>
      </c>
      <c r="U13" s="25">
        <f t="shared" si="6"/>
        <v>35</v>
      </c>
      <c r="V13" s="15"/>
      <c r="W13" s="25">
        <v>3</v>
      </c>
      <c r="X13" s="25">
        <v>1</v>
      </c>
      <c r="Y13" s="26">
        <v>203</v>
      </c>
      <c r="Z13" s="26">
        <v>109</v>
      </c>
      <c r="AA13" s="26">
        <f t="shared" si="5"/>
        <v>206</v>
      </c>
      <c r="AB13" s="26">
        <f t="shared" si="5"/>
        <v>110</v>
      </c>
    </row>
    <row r="14" spans="1:28" ht="12.75">
      <c r="A14" s="3">
        <v>42</v>
      </c>
      <c r="B14" s="3"/>
      <c r="C14" s="14">
        <f t="shared" si="3"/>
        <v>40831</v>
      </c>
      <c r="D14" s="5" t="s">
        <v>64</v>
      </c>
      <c r="E14" s="14">
        <f t="shared" si="0"/>
        <v>41203</v>
      </c>
      <c r="F14" s="3"/>
      <c r="G14" s="25"/>
      <c r="H14" s="25"/>
      <c r="I14" s="25"/>
      <c r="J14" s="25"/>
      <c r="K14" s="25"/>
      <c r="L14" s="25"/>
      <c r="M14" s="25"/>
      <c r="N14" s="25"/>
      <c r="O14" s="15"/>
      <c r="P14" s="25"/>
      <c r="Q14" s="25"/>
      <c r="R14" s="25"/>
      <c r="S14" s="25"/>
      <c r="T14" s="25"/>
      <c r="U14" s="25"/>
      <c r="V14" s="15"/>
      <c r="W14" s="25"/>
      <c r="X14" s="25"/>
      <c r="Y14" s="25"/>
      <c r="Z14" s="25"/>
      <c r="AA14" s="25"/>
      <c r="AB14" s="25"/>
    </row>
    <row r="15" spans="1:28" ht="12.75">
      <c r="A15" s="3">
        <v>43</v>
      </c>
      <c r="B15" s="3"/>
      <c r="C15" s="14">
        <f t="shared" si="3"/>
        <v>40838</v>
      </c>
      <c r="D15" s="5" t="s">
        <v>64</v>
      </c>
      <c r="E15" s="14">
        <f t="shared" si="0"/>
        <v>41210</v>
      </c>
      <c r="F15" s="3"/>
      <c r="G15" s="25"/>
      <c r="H15" s="25"/>
      <c r="I15" s="25"/>
      <c r="J15" s="25"/>
      <c r="K15" s="25"/>
      <c r="L15" s="25"/>
      <c r="M15" s="25"/>
      <c r="N15" s="25"/>
      <c r="O15" s="15"/>
      <c r="P15" s="25"/>
      <c r="Q15" s="25"/>
      <c r="R15" s="25"/>
      <c r="S15" s="25"/>
      <c r="T15" s="25"/>
      <c r="U15" s="25"/>
      <c r="V15" s="15"/>
      <c r="W15" s="25"/>
      <c r="X15" s="25"/>
      <c r="Y15" s="25"/>
      <c r="Z15" s="25"/>
      <c r="AA15" s="25"/>
      <c r="AB15" s="25"/>
    </row>
    <row r="16" spans="1:29" ht="12.75">
      <c r="A16" s="3">
        <v>44</v>
      </c>
      <c r="B16" s="3"/>
      <c r="C16" s="14">
        <f t="shared" si="3"/>
        <v>40845</v>
      </c>
      <c r="D16" s="5" t="s">
        <v>64</v>
      </c>
      <c r="E16" s="14">
        <f t="shared" si="0"/>
        <v>41217</v>
      </c>
      <c r="F16" s="3"/>
      <c r="G16" s="25"/>
      <c r="H16" s="25"/>
      <c r="I16" s="25"/>
      <c r="J16" s="25"/>
      <c r="K16" s="25"/>
      <c r="L16" s="25"/>
      <c r="M16" s="25"/>
      <c r="N16" s="25"/>
      <c r="O16" s="15"/>
      <c r="P16" s="25"/>
      <c r="Q16" s="25"/>
      <c r="R16" s="25"/>
      <c r="S16" s="25"/>
      <c r="T16" s="25"/>
      <c r="U16" s="25"/>
      <c r="V16" s="15"/>
      <c r="W16" s="25"/>
      <c r="X16" s="25"/>
      <c r="Y16" s="25"/>
      <c r="Z16" s="25"/>
      <c r="AA16" s="25"/>
      <c r="AB16" s="25"/>
      <c r="AC16" t="s">
        <v>65</v>
      </c>
    </row>
    <row r="17" spans="1:28" ht="12.75">
      <c r="A17" s="3">
        <v>45</v>
      </c>
      <c r="B17" s="3"/>
      <c r="C17" s="14">
        <f t="shared" si="3"/>
        <v>40852</v>
      </c>
      <c r="D17" s="5" t="s">
        <v>64</v>
      </c>
      <c r="E17" s="14">
        <f t="shared" si="0"/>
        <v>41224</v>
      </c>
      <c r="F17" s="3"/>
      <c r="G17" s="25"/>
      <c r="H17" s="25"/>
      <c r="I17" s="25"/>
      <c r="J17" s="25"/>
      <c r="K17" s="25"/>
      <c r="L17" s="25"/>
      <c r="M17" s="25"/>
      <c r="N17" s="25"/>
      <c r="O17" s="74"/>
      <c r="P17" s="25"/>
      <c r="Q17" s="25"/>
      <c r="R17" s="25"/>
      <c r="S17" s="25"/>
      <c r="T17" s="25"/>
      <c r="U17" s="25"/>
      <c r="V17" s="74"/>
      <c r="W17" s="25"/>
      <c r="X17" s="25"/>
      <c r="Y17" s="25"/>
      <c r="Z17" s="25"/>
      <c r="AA17" s="25"/>
      <c r="AB17" s="25"/>
    </row>
    <row r="18" spans="1:28" ht="12.75">
      <c r="A18" s="3">
        <v>46</v>
      </c>
      <c r="B18" s="3"/>
      <c r="C18" s="14">
        <f t="shared" si="3"/>
        <v>40859</v>
      </c>
      <c r="D18" s="5" t="s">
        <v>64</v>
      </c>
      <c r="E18" s="14">
        <f t="shared" si="0"/>
        <v>41231</v>
      </c>
      <c r="F18" s="3"/>
      <c r="G18" s="25"/>
      <c r="H18" s="25"/>
      <c r="I18" s="25"/>
      <c r="J18" s="25"/>
      <c r="K18" s="25"/>
      <c r="L18" s="25"/>
      <c r="M18" s="25"/>
      <c r="N18" s="25"/>
      <c r="O18" s="74"/>
      <c r="P18" s="25"/>
      <c r="Q18" s="25"/>
      <c r="R18" s="25"/>
      <c r="S18" s="25"/>
      <c r="T18" s="25"/>
      <c r="U18" s="25"/>
      <c r="V18" s="74"/>
      <c r="W18" s="25"/>
      <c r="X18" s="25"/>
      <c r="Y18" s="25"/>
      <c r="Z18" s="25"/>
      <c r="AA18" s="25"/>
      <c r="AB18" s="25"/>
    </row>
    <row r="19" spans="1:28" ht="12.75">
      <c r="A19" s="3">
        <v>47</v>
      </c>
      <c r="B19" s="3"/>
      <c r="C19" s="14">
        <f>C18+7</f>
        <v>40866</v>
      </c>
      <c r="D19" s="5" t="s">
        <v>64</v>
      </c>
      <c r="E19" s="14">
        <f t="shared" si="0"/>
        <v>41238</v>
      </c>
      <c r="F19" s="3"/>
      <c r="G19" s="3"/>
      <c r="H19" s="3"/>
      <c r="I19" s="3"/>
      <c r="J19" s="3"/>
      <c r="K19" s="3"/>
      <c r="L19" s="3"/>
      <c r="M19" s="3"/>
      <c r="N19" s="3"/>
      <c r="O19" s="15"/>
      <c r="P19" s="25"/>
      <c r="Q19" s="25"/>
      <c r="R19" s="25"/>
      <c r="S19" s="25"/>
      <c r="T19" s="25"/>
      <c r="U19" s="25"/>
      <c r="V19" s="15"/>
      <c r="W19" s="25"/>
      <c r="X19" s="25"/>
      <c r="Y19" s="25"/>
      <c r="Z19" s="25"/>
      <c r="AA19" s="25"/>
      <c r="AB19" s="25"/>
    </row>
    <row r="20" spans="1:28" ht="12.75">
      <c r="A20" s="3">
        <v>48</v>
      </c>
      <c r="B20" s="3"/>
      <c r="C20" s="14">
        <f>C19+7</f>
        <v>40873</v>
      </c>
      <c r="D20" s="5" t="s">
        <v>64</v>
      </c>
      <c r="E20" s="14">
        <f>E19+7</f>
        <v>41245</v>
      </c>
      <c r="F20" s="3"/>
      <c r="G20" s="4"/>
      <c r="H20" s="4"/>
      <c r="I20" s="4"/>
      <c r="J20" s="4"/>
      <c r="K20" s="4"/>
      <c r="L20" s="4"/>
      <c r="M20" s="4"/>
      <c r="N20" s="4"/>
      <c r="O20" s="70"/>
      <c r="P20" s="35"/>
      <c r="Q20" s="35"/>
      <c r="R20" s="35"/>
      <c r="S20" s="35"/>
      <c r="T20" s="35"/>
      <c r="U20" s="35"/>
      <c r="V20" s="70"/>
      <c r="W20" s="35"/>
      <c r="X20" s="35"/>
      <c r="Y20" s="35"/>
      <c r="Z20" s="35"/>
      <c r="AA20" s="35"/>
      <c r="AB20" s="35"/>
    </row>
    <row r="21" spans="1:28" ht="12.75">
      <c r="A21" s="3"/>
      <c r="B21" s="3"/>
      <c r="C21" s="14"/>
      <c r="D21" s="5"/>
      <c r="E21" s="52" t="s">
        <v>54</v>
      </c>
      <c r="F21" s="3"/>
      <c r="G21" s="68">
        <f>SUM(G7:G20)</f>
        <v>33</v>
      </c>
      <c r="H21" s="68"/>
      <c r="I21" s="68">
        <f aca="true" t="shared" si="7" ref="I21:N21">SUM(I7:I20)</f>
        <v>75</v>
      </c>
      <c r="J21" s="68">
        <f t="shared" si="7"/>
        <v>1</v>
      </c>
      <c r="K21" s="68">
        <f t="shared" si="7"/>
        <v>337</v>
      </c>
      <c r="L21" s="68">
        <f t="shared" si="7"/>
        <v>38</v>
      </c>
      <c r="M21" s="68">
        <f t="shared" si="7"/>
        <v>412</v>
      </c>
      <c r="N21" s="68">
        <f t="shared" si="7"/>
        <v>39</v>
      </c>
      <c r="O21" s="70"/>
      <c r="P21" s="68">
        <f aca="true" t="shared" si="8" ref="P21:U21">SUM(P7:P20)</f>
        <v>44</v>
      </c>
      <c r="Q21" s="68">
        <f t="shared" si="8"/>
        <v>42</v>
      </c>
      <c r="R21" s="68">
        <f t="shared" si="8"/>
        <v>92</v>
      </c>
      <c r="S21" s="68">
        <f t="shared" si="8"/>
        <v>70</v>
      </c>
      <c r="T21" s="68">
        <f t="shared" si="8"/>
        <v>136</v>
      </c>
      <c r="U21" s="68">
        <f t="shared" si="8"/>
        <v>112</v>
      </c>
      <c r="V21" s="70"/>
      <c r="W21" s="68">
        <f aca="true" t="shared" si="9" ref="W21:AB21">SUM(W7:W20)</f>
        <v>80</v>
      </c>
      <c r="X21" s="68">
        <f t="shared" si="9"/>
        <v>44</v>
      </c>
      <c r="Y21" s="68">
        <f t="shared" si="9"/>
        <v>1446</v>
      </c>
      <c r="Z21" s="68">
        <f t="shared" si="9"/>
        <v>646</v>
      </c>
      <c r="AA21" s="68">
        <f t="shared" si="9"/>
        <v>1526</v>
      </c>
      <c r="AB21" s="68">
        <f t="shared" si="9"/>
        <v>690</v>
      </c>
    </row>
    <row r="22" spans="1:28" ht="12.75">
      <c r="A22" s="4"/>
      <c r="B22" s="4"/>
      <c r="C22" s="106"/>
      <c r="D22" s="107"/>
      <c r="E22" s="106"/>
      <c r="F22" s="4"/>
      <c r="G22" s="4"/>
      <c r="H22" s="4"/>
      <c r="I22" s="4"/>
      <c r="J22" s="4"/>
      <c r="K22" s="4"/>
      <c r="L22" s="4"/>
      <c r="M22" s="4"/>
      <c r="N22" s="4"/>
      <c r="O22" s="108"/>
      <c r="P22" s="4"/>
      <c r="Q22" s="4"/>
      <c r="R22" s="4"/>
      <c r="S22" s="4"/>
      <c r="T22" s="4"/>
      <c r="U22" s="4"/>
      <c r="V22" s="108"/>
      <c r="W22" s="4"/>
      <c r="X22" s="4"/>
      <c r="Y22" s="4"/>
      <c r="Z22" s="4"/>
      <c r="AA22" s="4"/>
      <c r="AB22" s="4"/>
    </row>
    <row r="23" spans="1:28" ht="12.75">
      <c r="A23" s="27" t="s">
        <v>66</v>
      </c>
      <c r="B23" s="52"/>
      <c r="C23" s="52"/>
      <c r="D23" s="52"/>
      <c r="E23" s="52"/>
      <c r="F23" s="25"/>
      <c r="G23" s="26">
        <v>64</v>
      </c>
      <c r="H23" s="21"/>
      <c r="I23" s="26">
        <v>271</v>
      </c>
      <c r="J23" s="26">
        <v>12</v>
      </c>
      <c r="K23" s="26">
        <v>2332</v>
      </c>
      <c r="L23" s="26">
        <v>266</v>
      </c>
      <c r="M23" s="26">
        <v>2603</v>
      </c>
      <c r="N23" s="26">
        <v>278</v>
      </c>
      <c r="O23" s="70"/>
      <c r="P23" s="26">
        <v>121</v>
      </c>
      <c r="Q23" s="26">
        <v>114</v>
      </c>
      <c r="R23" s="26">
        <v>468</v>
      </c>
      <c r="S23" s="26">
        <v>409</v>
      </c>
      <c r="T23" s="26">
        <v>589</v>
      </c>
      <c r="U23" s="26">
        <v>523</v>
      </c>
      <c r="V23" s="70"/>
      <c r="W23" s="26">
        <v>22</v>
      </c>
      <c r="X23" s="26">
        <v>12</v>
      </c>
      <c r="Y23" s="26">
        <v>3594</v>
      </c>
      <c r="Z23" s="26">
        <v>2121</v>
      </c>
      <c r="AA23" s="26">
        <v>3616</v>
      </c>
      <c r="AB23" s="26">
        <v>2133</v>
      </c>
    </row>
    <row r="24" spans="1:28" ht="12.75">
      <c r="A24" s="27" t="s">
        <v>67</v>
      </c>
      <c r="B24" s="52"/>
      <c r="C24" s="52"/>
      <c r="D24" s="52"/>
      <c r="E24" s="52"/>
      <c r="F24" s="25"/>
      <c r="G24" s="25">
        <v>50</v>
      </c>
      <c r="H24" s="25"/>
      <c r="I24" s="25">
        <v>732</v>
      </c>
      <c r="J24" s="25">
        <v>25</v>
      </c>
      <c r="K24" s="26">
        <v>944</v>
      </c>
      <c r="L24" s="25">
        <v>147</v>
      </c>
      <c r="M24" s="26">
        <v>1676</v>
      </c>
      <c r="N24" s="25">
        <v>172</v>
      </c>
      <c r="O24" s="70"/>
      <c r="P24" s="25">
        <v>234</v>
      </c>
      <c r="Q24" s="25">
        <v>228</v>
      </c>
      <c r="R24" s="25">
        <v>128</v>
      </c>
      <c r="S24" s="25">
        <v>99</v>
      </c>
      <c r="T24" s="25">
        <v>362</v>
      </c>
      <c r="U24" s="25">
        <v>327</v>
      </c>
      <c r="V24" s="70"/>
      <c r="W24" s="26">
        <v>146</v>
      </c>
      <c r="X24" s="26">
        <v>113</v>
      </c>
      <c r="Y24" s="26">
        <v>1508</v>
      </c>
      <c r="Z24" s="26">
        <v>1030</v>
      </c>
      <c r="AA24" s="26">
        <v>1654</v>
      </c>
      <c r="AB24" s="26">
        <v>1143</v>
      </c>
    </row>
    <row r="25" spans="1:28" ht="12.75">
      <c r="A25" s="3" t="s">
        <v>57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8"/>
      <c r="W25" s="3"/>
      <c r="X25" s="3"/>
      <c r="Y25" s="3"/>
      <c r="Z25" s="3"/>
      <c r="AA25" s="3"/>
      <c r="AB25" s="3"/>
    </row>
    <row r="26" spans="1:28" ht="12.75">
      <c r="A26" s="6" t="s">
        <v>58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2.75">
      <c r="A27" s="6" t="s">
        <v>68</v>
      </c>
      <c r="D27" s="6"/>
      <c r="E27" s="6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7" ht="12.75">
      <c r="A28" s="6" t="s">
        <v>60</v>
      </c>
      <c r="B28" s="6"/>
      <c r="C28" s="6"/>
      <c r="D28" s="6"/>
      <c r="E28" s="6"/>
      <c r="AA28" s="75"/>
    </row>
    <row r="29" spans="1:5" ht="12.75">
      <c r="A29" s="20"/>
      <c r="B29" s="6"/>
      <c r="C29" s="6"/>
      <c r="D29" s="6"/>
      <c r="E29" s="6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PageLayoutView="0" workbookViewId="0" topLeftCell="A10">
      <selection activeCell="A2" sqref="A2"/>
    </sheetView>
  </sheetViews>
  <sheetFormatPr defaultColWidth="9.140625" defaultRowHeight="12.75"/>
  <cols>
    <col min="1" max="1" width="6.8515625" style="40" customWidth="1"/>
    <col min="2" max="2" width="2.140625" style="40" customWidth="1"/>
    <col min="3" max="3" width="6.8515625" style="40" customWidth="1"/>
    <col min="4" max="4" width="2.57421875" style="40" customWidth="1"/>
    <col min="5" max="5" width="7.00390625" style="40" customWidth="1"/>
    <col min="6" max="6" width="2.57421875" style="0" customWidth="1"/>
    <col min="7" max="7" width="6.7109375" style="0" customWidth="1"/>
    <col min="8" max="8" width="6.28125" style="0" customWidth="1"/>
    <col min="9" max="9" width="6.7109375" style="0" customWidth="1"/>
    <col min="10" max="10" width="6.57421875" style="0" customWidth="1"/>
    <col min="11" max="11" width="6.7109375" style="0" customWidth="1"/>
    <col min="12" max="12" width="6.8515625" style="0" customWidth="1"/>
    <col min="13" max="13" width="2.57421875" style="0" customWidth="1"/>
    <col min="14" max="14" width="6.7109375" style="0" customWidth="1"/>
    <col min="15" max="15" width="6.28125" style="0" customWidth="1"/>
    <col min="16" max="18" width="6.7109375" style="0" customWidth="1"/>
    <col min="19" max="19" width="6.57421875" style="0" customWidth="1"/>
    <col min="20" max="20" width="2.7109375" style="0" customWidth="1"/>
    <col min="21" max="21" width="6.7109375" style="0" customWidth="1"/>
    <col min="22" max="22" width="6.57421875" style="0" customWidth="1"/>
    <col min="23" max="23" width="1.57421875" style="0" customWidth="1"/>
  </cols>
  <sheetData>
    <row r="1" s="21" customFormat="1" ht="15">
      <c r="A1" s="21" t="s">
        <v>69</v>
      </c>
    </row>
    <row r="2" spans="6:23" ht="12.75">
      <c r="F2" s="21"/>
      <c r="G2" s="29" t="s">
        <v>35</v>
      </c>
      <c r="H2" s="29"/>
      <c r="I2" s="29"/>
      <c r="J2" s="29"/>
      <c r="K2" s="29"/>
      <c r="L2" s="29"/>
      <c r="M2" s="30"/>
      <c r="N2" s="29" t="s">
        <v>36</v>
      </c>
      <c r="O2" s="29"/>
      <c r="P2" s="29"/>
      <c r="Q2" s="29"/>
      <c r="R2" s="29"/>
      <c r="S2" s="29"/>
      <c r="T2" s="31"/>
      <c r="U2" s="29" t="s">
        <v>37</v>
      </c>
      <c r="V2" s="29"/>
      <c r="W2" s="1"/>
    </row>
    <row r="3" spans="1:22" ht="15">
      <c r="A3" s="21" t="s">
        <v>38</v>
      </c>
      <c r="B3" s="21"/>
      <c r="C3" s="21"/>
      <c r="D3" s="21"/>
      <c r="E3" s="21"/>
      <c r="F3" s="21"/>
      <c r="G3" s="32" t="s">
        <v>40</v>
      </c>
      <c r="H3" s="32"/>
      <c r="I3" s="32" t="s">
        <v>70</v>
      </c>
      <c r="J3" s="32"/>
      <c r="K3" s="32" t="s">
        <v>42</v>
      </c>
      <c r="L3" s="32"/>
      <c r="M3" s="33"/>
      <c r="N3" s="32" t="s">
        <v>71</v>
      </c>
      <c r="O3" s="32"/>
      <c r="P3" s="32" t="s">
        <v>41</v>
      </c>
      <c r="Q3" s="32"/>
      <c r="R3" s="32" t="s">
        <v>42</v>
      </c>
      <c r="S3" s="32"/>
      <c r="T3" s="31"/>
      <c r="U3" s="32" t="s">
        <v>41</v>
      </c>
      <c r="V3" s="32"/>
    </row>
    <row r="4" spans="1:23" ht="15">
      <c r="A4" s="34" t="s">
        <v>45</v>
      </c>
      <c r="B4" s="34"/>
      <c r="C4" s="29" t="s">
        <v>46</v>
      </c>
      <c r="D4" s="29"/>
      <c r="E4" s="29"/>
      <c r="F4" s="34"/>
      <c r="G4" s="35" t="s">
        <v>48</v>
      </c>
      <c r="H4" s="35" t="s">
        <v>49</v>
      </c>
      <c r="I4" s="35" t="s">
        <v>48</v>
      </c>
      <c r="J4" s="35" t="s">
        <v>49</v>
      </c>
      <c r="K4" s="35" t="s">
        <v>48</v>
      </c>
      <c r="L4" s="35" t="s">
        <v>49</v>
      </c>
      <c r="M4" s="36"/>
      <c r="N4" s="35" t="s">
        <v>48</v>
      </c>
      <c r="O4" s="35" t="s">
        <v>50</v>
      </c>
      <c r="P4" s="35" t="s">
        <v>48</v>
      </c>
      <c r="Q4" s="35" t="s">
        <v>50</v>
      </c>
      <c r="R4" s="35" t="s">
        <v>48</v>
      </c>
      <c r="S4" s="35" t="s">
        <v>50</v>
      </c>
      <c r="T4" s="37"/>
      <c r="U4" s="35" t="s">
        <v>48</v>
      </c>
      <c r="V4" s="35" t="s">
        <v>49</v>
      </c>
      <c r="W4" s="4"/>
    </row>
    <row r="5" spans="1:23" ht="12.75">
      <c r="A5" s="41">
        <v>36</v>
      </c>
      <c r="B5" s="42"/>
      <c r="C5" s="43">
        <v>38233</v>
      </c>
      <c r="D5" s="44" t="s">
        <v>64</v>
      </c>
      <c r="E5" s="43">
        <v>38239</v>
      </c>
      <c r="F5" s="7"/>
      <c r="G5" s="28">
        <v>11</v>
      </c>
      <c r="H5" s="28">
        <v>3</v>
      </c>
      <c r="I5" s="28">
        <v>109</v>
      </c>
      <c r="J5" s="28">
        <v>28</v>
      </c>
      <c r="K5" s="26">
        <f aca="true" t="shared" si="0" ref="K5:L7">G5+I5</f>
        <v>120</v>
      </c>
      <c r="L5" s="26">
        <f t="shared" si="0"/>
        <v>31</v>
      </c>
      <c r="M5" s="76"/>
      <c r="N5" s="28">
        <v>0</v>
      </c>
      <c r="O5" s="28">
        <v>0</v>
      </c>
      <c r="P5" s="28">
        <v>0</v>
      </c>
      <c r="Q5" s="28">
        <v>0</v>
      </c>
      <c r="R5" s="26">
        <v>0</v>
      </c>
      <c r="S5" s="26">
        <v>0</v>
      </c>
      <c r="T5" s="77"/>
      <c r="U5" s="28">
        <v>3</v>
      </c>
      <c r="V5" s="28">
        <v>3</v>
      </c>
      <c r="W5" s="17"/>
    </row>
    <row r="6" spans="1:23" ht="12.75">
      <c r="A6" s="41">
        <v>37</v>
      </c>
      <c r="B6" s="42"/>
      <c r="C6" s="43">
        <f aca="true" t="shared" si="1" ref="C6:C11">C5+7</f>
        <v>38240</v>
      </c>
      <c r="D6" s="44" t="s">
        <v>64</v>
      </c>
      <c r="E6" s="43">
        <f aca="true" t="shared" si="2" ref="E6:E11">E5+7</f>
        <v>38246</v>
      </c>
      <c r="F6" s="7"/>
      <c r="G6" s="28">
        <v>20</v>
      </c>
      <c r="H6" s="28">
        <v>4</v>
      </c>
      <c r="I6" s="28">
        <v>354</v>
      </c>
      <c r="J6" s="28">
        <v>87</v>
      </c>
      <c r="K6" s="26">
        <f t="shared" si="0"/>
        <v>374</v>
      </c>
      <c r="L6" s="26">
        <f t="shared" si="0"/>
        <v>91</v>
      </c>
      <c r="M6" s="76"/>
      <c r="N6" s="28">
        <v>0</v>
      </c>
      <c r="O6" s="28">
        <v>0</v>
      </c>
      <c r="P6" s="28">
        <v>0</v>
      </c>
      <c r="Q6" s="28">
        <v>0</v>
      </c>
      <c r="R6" s="26">
        <v>0</v>
      </c>
      <c r="S6" s="26">
        <v>0</v>
      </c>
      <c r="T6" s="77"/>
      <c r="U6" s="28">
        <v>3</v>
      </c>
      <c r="V6" s="28">
        <v>2</v>
      </c>
      <c r="W6" s="17"/>
    </row>
    <row r="7" spans="1:23" ht="12.75">
      <c r="A7" s="41">
        <v>38</v>
      </c>
      <c r="B7" s="42"/>
      <c r="C7" s="43">
        <f t="shared" si="1"/>
        <v>38247</v>
      </c>
      <c r="D7" s="44" t="s">
        <v>64</v>
      </c>
      <c r="E7" s="43">
        <f t="shared" si="2"/>
        <v>38253</v>
      </c>
      <c r="F7" s="7"/>
      <c r="G7" s="28">
        <v>29</v>
      </c>
      <c r="H7" s="28">
        <v>9</v>
      </c>
      <c r="I7" s="28">
        <v>722</v>
      </c>
      <c r="J7" s="28">
        <v>183</v>
      </c>
      <c r="K7" s="26">
        <f t="shared" si="0"/>
        <v>751</v>
      </c>
      <c r="L7" s="26">
        <f t="shared" si="0"/>
        <v>192</v>
      </c>
      <c r="M7" s="76"/>
      <c r="N7" s="28">
        <v>0</v>
      </c>
      <c r="O7" s="28">
        <v>0</v>
      </c>
      <c r="P7" s="28">
        <v>0</v>
      </c>
      <c r="Q7" s="28">
        <v>0</v>
      </c>
      <c r="R7" s="26">
        <v>0</v>
      </c>
      <c r="S7" s="26">
        <v>0</v>
      </c>
      <c r="T7" s="77"/>
      <c r="U7" s="28">
        <v>2</v>
      </c>
      <c r="V7" s="28">
        <v>2</v>
      </c>
      <c r="W7" s="17"/>
    </row>
    <row r="8" spans="1:23" ht="12.75">
      <c r="A8" s="41">
        <v>39</v>
      </c>
      <c r="B8" s="42"/>
      <c r="C8" s="43">
        <f t="shared" si="1"/>
        <v>38254</v>
      </c>
      <c r="D8" s="44" t="s">
        <v>64</v>
      </c>
      <c r="E8" s="43">
        <f t="shared" si="2"/>
        <v>38260</v>
      </c>
      <c r="F8" s="7"/>
      <c r="G8" s="28">
        <v>25</v>
      </c>
      <c r="H8" s="28">
        <v>6</v>
      </c>
      <c r="I8" s="28">
        <v>973</v>
      </c>
      <c r="J8" s="28">
        <v>237</v>
      </c>
      <c r="K8" s="26">
        <f aca="true" t="shared" si="3" ref="K8:L10">G8+I8</f>
        <v>998</v>
      </c>
      <c r="L8" s="26">
        <f t="shared" si="3"/>
        <v>243</v>
      </c>
      <c r="M8" s="76"/>
      <c r="N8" s="28">
        <v>0</v>
      </c>
      <c r="O8" s="28">
        <v>0</v>
      </c>
      <c r="P8" s="28">
        <v>0</v>
      </c>
      <c r="Q8" s="28">
        <v>0</v>
      </c>
      <c r="R8" s="26">
        <v>0</v>
      </c>
      <c r="S8" s="26">
        <v>0</v>
      </c>
      <c r="T8" s="77"/>
      <c r="U8" s="28">
        <v>5</v>
      </c>
      <c r="V8" s="28">
        <v>5</v>
      </c>
      <c r="W8" s="17"/>
    </row>
    <row r="9" spans="1:23" ht="12.75">
      <c r="A9" s="41">
        <v>40</v>
      </c>
      <c r="B9" s="42"/>
      <c r="C9" s="43">
        <f t="shared" si="1"/>
        <v>38261</v>
      </c>
      <c r="D9" s="44" t="s">
        <v>64</v>
      </c>
      <c r="E9" s="43">
        <f t="shared" si="2"/>
        <v>38267</v>
      </c>
      <c r="F9" s="7"/>
      <c r="G9" s="28">
        <v>17</v>
      </c>
      <c r="H9" s="28">
        <v>3</v>
      </c>
      <c r="I9" s="28">
        <v>259</v>
      </c>
      <c r="J9" s="28">
        <v>66</v>
      </c>
      <c r="K9" s="26">
        <f t="shared" si="3"/>
        <v>276</v>
      </c>
      <c r="L9" s="26">
        <f t="shared" si="3"/>
        <v>69</v>
      </c>
      <c r="M9" s="76"/>
      <c r="N9" s="28">
        <v>1</v>
      </c>
      <c r="O9" s="28">
        <v>1</v>
      </c>
      <c r="P9" s="28">
        <v>3</v>
      </c>
      <c r="Q9" s="28">
        <v>3</v>
      </c>
      <c r="R9" s="26">
        <v>4</v>
      </c>
      <c r="S9" s="26">
        <v>4</v>
      </c>
      <c r="T9" s="77"/>
      <c r="U9" s="28">
        <v>2</v>
      </c>
      <c r="V9" s="28">
        <v>2</v>
      </c>
      <c r="W9" s="17"/>
    </row>
    <row r="10" spans="1:23" ht="12.75">
      <c r="A10" s="41">
        <v>41</v>
      </c>
      <c r="B10" s="42"/>
      <c r="C10" s="43">
        <f t="shared" si="1"/>
        <v>38268</v>
      </c>
      <c r="D10" s="44" t="s">
        <v>64</v>
      </c>
      <c r="E10" s="43">
        <f t="shared" si="2"/>
        <v>38274</v>
      </c>
      <c r="F10" s="7"/>
      <c r="G10" s="28">
        <v>5</v>
      </c>
      <c r="H10" s="28">
        <v>0</v>
      </c>
      <c r="I10" s="28">
        <v>54</v>
      </c>
      <c r="J10" s="28">
        <v>13</v>
      </c>
      <c r="K10" s="26">
        <f t="shared" si="3"/>
        <v>59</v>
      </c>
      <c r="L10" s="26">
        <f t="shared" si="3"/>
        <v>13</v>
      </c>
      <c r="M10" s="18"/>
      <c r="N10" s="28">
        <v>0</v>
      </c>
      <c r="O10" s="28">
        <v>0</v>
      </c>
      <c r="P10" s="28">
        <v>2</v>
      </c>
      <c r="Q10" s="28">
        <v>2</v>
      </c>
      <c r="R10" s="26">
        <v>2</v>
      </c>
      <c r="S10" s="26">
        <v>2</v>
      </c>
      <c r="T10" s="19"/>
      <c r="U10" s="28">
        <v>16</v>
      </c>
      <c r="V10" s="28">
        <v>15</v>
      </c>
      <c r="W10" s="17"/>
    </row>
    <row r="11" spans="1:23" ht="15">
      <c r="A11" s="41">
        <v>42</v>
      </c>
      <c r="B11" s="42"/>
      <c r="C11" s="43">
        <f t="shared" si="1"/>
        <v>38275</v>
      </c>
      <c r="D11" s="44" t="s">
        <v>64</v>
      </c>
      <c r="E11" s="43">
        <f t="shared" si="2"/>
        <v>38281</v>
      </c>
      <c r="F11" s="79">
        <v>6</v>
      </c>
      <c r="H11" s="78" t="s">
        <v>94</v>
      </c>
      <c r="I11" s="78"/>
      <c r="J11" s="78"/>
      <c r="K11" s="26"/>
      <c r="L11" s="26"/>
      <c r="M11" s="18"/>
      <c r="N11" s="78"/>
      <c r="O11" s="78"/>
      <c r="P11" s="78"/>
      <c r="Q11" s="78"/>
      <c r="R11" s="26"/>
      <c r="S11" s="26"/>
      <c r="T11" s="18"/>
      <c r="U11" s="78"/>
      <c r="V11" s="78"/>
      <c r="W11" s="17"/>
    </row>
    <row r="12" spans="1:23" ht="12.75">
      <c r="A12" s="110" t="s">
        <v>72</v>
      </c>
      <c r="B12" s="110"/>
      <c r="C12" s="110"/>
      <c r="D12" s="110"/>
      <c r="E12" s="110"/>
      <c r="F12" s="110"/>
      <c r="G12" s="28">
        <f aca="true" t="shared" si="4" ref="G12:L12">SUM(G5:G11)</f>
        <v>107</v>
      </c>
      <c r="H12" s="28">
        <f t="shared" si="4"/>
        <v>25</v>
      </c>
      <c r="I12" s="28">
        <f>SUM(I5:I11)</f>
        <v>2471</v>
      </c>
      <c r="J12" s="28">
        <f t="shared" si="4"/>
        <v>614</v>
      </c>
      <c r="K12" s="26">
        <f t="shared" si="4"/>
        <v>2578</v>
      </c>
      <c r="L12" s="26">
        <f t="shared" si="4"/>
        <v>639</v>
      </c>
      <c r="M12" s="18"/>
      <c r="N12" s="17"/>
      <c r="O12" s="17"/>
      <c r="P12" s="17"/>
      <c r="Q12" s="17"/>
      <c r="R12" s="17"/>
      <c r="S12" s="17"/>
      <c r="T12" s="19"/>
      <c r="U12" s="17"/>
      <c r="V12" s="17"/>
      <c r="W12" s="17"/>
    </row>
    <row r="13" spans="1:23" ht="13.5" thickBot="1">
      <c r="A13" s="81"/>
      <c r="B13" s="81"/>
      <c r="C13" s="81"/>
      <c r="D13" s="81"/>
      <c r="E13" s="81"/>
      <c r="F13" s="82"/>
      <c r="G13" s="109"/>
      <c r="H13" s="109"/>
      <c r="I13" s="109"/>
      <c r="J13" s="109"/>
      <c r="K13" s="109"/>
      <c r="L13" s="109"/>
      <c r="M13" s="83"/>
      <c r="N13" s="84"/>
      <c r="O13" s="84"/>
      <c r="P13" s="84"/>
      <c r="Q13" s="84"/>
      <c r="R13" s="84"/>
      <c r="S13" s="84"/>
      <c r="T13" s="85"/>
      <c r="U13" s="84"/>
      <c r="V13" s="84"/>
      <c r="W13" s="17"/>
    </row>
    <row r="14" spans="1:23" ht="13.5" thickTop="1">
      <c r="A14" s="41">
        <v>43</v>
      </c>
      <c r="B14" s="42"/>
      <c r="C14" s="45">
        <v>38647</v>
      </c>
      <c r="D14" s="44" t="s">
        <v>64</v>
      </c>
      <c r="E14" s="43">
        <v>38653</v>
      </c>
      <c r="F14" s="7"/>
      <c r="G14" s="25"/>
      <c r="H14" s="80"/>
      <c r="I14" s="80"/>
      <c r="J14" s="80"/>
      <c r="K14" s="26"/>
      <c r="L14" s="26"/>
      <c r="M14" s="18"/>
      <c r="N14" s="78"/>
      <c r="O14" s="25"/>
      <c r="P14" s="80"/>
      <c r="Q14" s="80"/>
      <c r="R14" s="26"/>
      <c r="S14" s="26"/>
      <c r="T14" s="19"/>
      <c r="U14" s="78"/>
      <c r="V14" s="25"/>
      <c r="W14" s="17"/>
    </row>
    <row r="15" spans="1:23" ht="12.75">
      <c r="A15" s="41">
        <v>44</v>
      </c>
      <c r="B15" s="42"/>
      <c r="C15" s="45">
        <f aca="true" t="shared" si="5" ref="C15:C23">C14+7</f>
        <v>38654</v>
      </c>
      <c r="D15" s="44" t="s">
        <v>64</v>
      </c>
      <c r="E15" s="43">
        <f aca="true" t="shared" si="6" ref="E15:E22">E14+7</f>
        <v>38660</v>
      </c>
      <c r="F15" s="7"/>
      <c r="G15" s="28"/>
      <c r="H15" s="28"/>
      <c r="I15" s="28"/>
      <c r="J15" s="28"/>
      <c r="K15" s="26"/>
      <c r="L15" s="26"/>
      <c r="M15" s="18"/>
      <c r="N15" s="28"/>
      <c r="O15" s="28"/>
      <c r="P15" s="28"/>
      <c r="Q15" s="28"/>
      <c r="R15" s="26"/>
      <c r="S15" s="26"/>
      <c r="T15" s="19"/>
      <c r="U15" s="28"/>
      <c r="V15" s="28"/>
      <c r="W15" s="17"/>
    </row>
    <row r="16" spans="1:23" ht="12.75">
      <c r="A16" s="41">
        <v>45</v>
      </c>
      <c r="B16" s="42"/>
      <c r="C16" s="45">
        <f t="shared" si="5"/>
        <v>38661</v>
      </c>
      <c r="D16" s="44" t="s">
        <v>64</v>
      </c>
      <c r="E16" s="43">
        <f t="shared" si="6"/>
        <v>38667</v>
      </c>
      <c r="F16" s="7"/>
      <c r="G16" s="28"/>
      <c r="H16" s="28"/>
      <c r="I16" s="28"/>
      <c r="J16" s="28"/>
      <c r="K16" s="26"/>
      <c r="L16" s="26"/>
      <c r="M16" s="18"/>
      <c r="N16" s="28"/>
      <c r="O16" s="28"/>
      <c r="P16" s="28"/>
      <c r="Q16" s="28"/>
      <c r="R16" s="26"/>
      <c r="S16" s="26"/>
      <c r="T16" s="19"/>
      <c r="U16" s="28"/>
      <c r="V16" s="28"/>
      <c r="W16" s="17"/>
    </row>
    <row r="17" spans="1:23" ht="12.75">
      <c r="A17" s="41">
        <v>46</v>
      </c>
      <c r="B17" s="42"/>
      <c r="C17" s="45">
        <f t="shared" si="5"/>
        <v>38668</v>
      </c>
      <c r="D17" s="44" t="s">
        <v>64</v>
      </c>
      <c r="E17" s="43">
        <f t="shared" si="6"/>
        <v>38674</v>
      </c>
      <c r="F17" s="7"/>
      <c r="G17" s="28"/>
      <c r="H17" s="28"/>
      <c r="I17" s="28"/>
      <c r="J17" s="28"/>
      <c r="K17" s="26"/>
      <c r="L17" s="26"/>
      <c r="M17" s="18"/>
      <c r="N17" s="28"/>
      <c r="O17" s="28"/>
      <c r="P17" s="28"/>
      <c r="Q17" s="28"/>
      <c r="R17" s="26"/>
      <c r="S17" s="26"/>
      <c r="T17" s="19"/>
      <c r="U17" s="28"/>
      <c r="V17" s="28"/>
      <c r="W17" s="17"/>
    </row>
    <row r="18" spans="1:23" ht="12.75">
      <c r="A18" s="41">
        <v>47</v>
      </c>
      <c r="B18" s="42"/>
      <c r="C18" s="45">
        <f t="shared" si="5"/>
        <v>38675</v>
      </c>
      <c r="D18" s="44" t="s">
        <v>64</v>
      </c>
      <c r="E18" s="43">
        <f t="shared" si="6"/>
        <v>38681</v>
      </c>
      <c r="F18" s="7"/>
      <c r="G18" s="28"/>
      <c r="H18" s="28"/>
      <c r="I18" s="28"/>
      <c r="J18" s="28"/>
      <c r="K18" s="26"/>
      <c r="L18" s="26"/>
      <c r="M18" s="76"/>
      <c r="N18" s="28"/>
      <c r="O18" s="28"/>
      <c r="P18" s="28"/>
      <c r="Q18" s="28"/>
      <c r="R18" s="28"/>
      <c r="S18" s="28"/>
      <c r="T18" s="77"/>
      <c r="U18" s="28"/>
      <c r="V18" s="28"/>
      <c r="W18" s="17"/>
    </row>
    <row r="19" spans="1:23" ht="12.75">
      <c r="A19" s="41">
        <v>48</v>
      </c>
      <c r="B19" s="42"/>
      <c r="C19" s="45">
        <f t="shared" si="5"/>
        <v>38682</v>
      </c>
      <c r="D19" s="44" t="s">
        <v>64</v>
      </c>
      <c r="E19" s="43">
        <f t="shared" si="6"/>
        <v>38688</v>
      </c>
      <c r="F19" s="7"/>
      <c r="G19" s="28"/>
      <c r="H19" s="28"/>
      <c r="I19" s="28"/>
      <c r="J19" s="28"/>
      <c r="K19" s="28"/>
      <c r="L19" s="28"/>
      <c r="M19" s="76"/>
      <c r="N19" s="28"/>
      <c r="O19" s="28"/>
      <c r="P19" s="28"/>
      <c r="Q19" s="28"/>
      <c r="R19" s="28"/>
      <c r="S19" s="28"/>
      <c r="T19" s="77"/>
      <c r="U19" s="28"/>
      <c r="V19" s="28"/>
      <c r="W19" s="17"/>
    </row>
    <row r="20" spans="1:23" ht="12.75">
      <c r="A20" s="41">
        <v>49</v>
      </c>
      <c r="B20" s="42"/>
      <c r="C20" s="45">
        <f t="shared" si="5"/>
        <v>38689</v>
      </c>
      <c r="D20" s="44" t="s">
        <v>64</v>
      </c>
      <c r="E20" s="43">
        <f t="shared" si="6"/>
        <v>38695</v>
      </c>
      <c r="F20" s="7"/>
      <c r="G20" s="28"/>
      <c r="H20" s="28"/>
      <c r="I20" s="28"/>
      <c r="J20" s="28"/>
      <c r="K20" s="28"/>
      <c r="L20" s="28"/>
      <c r="M20" s="76"/>
      <c r="N20" s="28"/>
      <c r="O20" s="28"/>
      <c r="P20" s="28"/>
      <c r="Q20" s="28"/>
      <c r="R20" s="28"/>
      <c r="S20" s="28"/>
      <c r="T20" s="77"/>
      <c r="U20" s="28"/>
      <c r="V20" s="28"/>
      <c r="W20" s="17"/>
    </row>
    <row r="21" spans="1:23" ht="12.75">
      <c r="A21" s="41">
        <v>50</v>
      </c>
      <c r="B21" s="42"/>
      <c r="C21" s="45">
        <f t="shared" si="5"/>
        <v>38696</v>
      </c>
      <c r="D21" s="44" t="s">
        <v>64</v>
      </c>
      <c r="E21" s="43">
        <f t="shared" si="6"/>
        <v>38702</v>
      </c>
      <c r="F21" s="7"/>
      <c r="G21" s="28"/>
      <c r="H21" s="28"/>
      <c r="I21" s="28"/>
      <c r="J21" s="28"/>
      <c r="K21" s="28"/>
      <c r="L21" s="28"/>
      <c r="M21" s="76"/>
      <c r="N21" s="28"/>
      <c r="O21" s="28"/>
      <c r="P21" s="28"/>
      <c r="Q21" s="28"/>
      <c r="R21" s="28"/>
      <c r="S21" s="28"/>
      <c r="T21" s="77"/>
      <c r="U21" s="28"/>
      <c r="V21" s="28"/>
      <c r="W21" s="17"/>
    </row>
    <row r="22" spans="1:23" ht="12.75">
      <c r="A22" s="41">
        <v>51</v>
      </c>
      <c r="B22" s="42"/>
      <c r="C22" s="45">
        <f t="shared" si="5"/>
        <v>38703</v>
      </c>
      <c r="D22" s="44" t="s">
        <v>64</v>
      </c>
      <c r="E22" s="43">
        <f t="shared" si="6"/>
        <v>38709</v>
      </c>
      <c r="F22" s="7"/>
      <c r="G22" s="28"/>
      <c r="H22" s="28"/>
      <c r="I22" s="28"/>
      <c r="J22" s="28"/>
      <c r="K22" s="28"/>
      <c r="L22" s="28"/>
      <c r="M22" s="76"/>
      <c r="N22" s="28"/>
      <c r="O22" s="28"/>
      <c r="P22" s="28"/>
      <c r="Q22" s="28"/>
      <c r="R22" s="28"/>
      <c r="S22" s="28"/>
      <c r="T22" s="77"/>
      <c r="U22" s="28"/>
      <c r="V22" s="28"/>
      <c r="W22" s="17"/>
    </row>
    <row r="23" spans="1:23" ht="12.75">
      <c r="A23" s="41">
        <v>52</v>
      </c>
      <c r="B23" s="42"/>
      <c r="C23" s="45">
        <f t="shared" si="5"/>
        <v>38710</v>
      </c>
      <c r="D23" s="44" t="s">
        <v>64</v>
      </c>
      <c r="E23" s="43">
        <f>E22+8</f>
        <v>38717</v>
      </c>
      <c r="F23" s="7"/>
      <c r="G23" s="28"/>
      <c r="H23" s="28"/>
      <c r="I23" s="28"/>
      <c r="J23" s="28"/>
      <c r="K23" s="28"/>
      <c r="L23" s="28"/>
      <c r="M23" s="76"/>
      <c r="N23" s="28"/>
      <c r="O23" s="28"/>
      <c r="P23" s="28"/>
      <c r="Q23" s="28"/>
      <c r="R23" s="28"/>
      <c r="S23" s="28"/>
      <c r="T23" s="77"/>
      <c r="U23" s="28"/>
      <c r="V23" s="28"/>
      <c r="W23" s="17"/>
    </row>
    <row r="24" spans="1:23" ht="12.75">
      <c r="A24" s="41">
        <v>1</v>
      </c>
      <c r="B24" s="42"/>
      <c r="C24" s="45">
        <v>39814</v>
      </c>
      <c r="D24" s="44" t="s">
        <v>64</v>
      </c>
      <c r="E24" s="43">
        <f>E23+7</f>
        <v>38724</v>
      </c>
      <c r="F24" s="7"/>
      <c r="G24" s="78"/>
      <c r="H24" s="78"/>
      <c r="I24" s="78"/>
      <c r="J24" s="78"/>
      <c r="K24" s="78"/>
      <c r="L24" s="78"/>
      <c r="M24" s="76"/>
      <c r="N24" s="78"/>
      <c r="O24" s="78"/>
      <c r="P24" s="78"/>
      <c r="Q24" s="78"/>
      <c r="R24" s="78"/>
      <c r="S24" s="78"/>
      <c r="T24" s="77"/>
      <c r="U24" s="28"/>
      <c r="V24" s="28"/>
      <c r="W24" s="17"/>
    </row>
    <row r="25" spans="1:23" s="66" customFormat="1" ht="12.75">
      <c r="A25" s="59">
        <v>2</v>
      </c>
      <c r="B25" s="60"/>
      <c r="C25" s="61">
        <f aca="true" t="shared" si="7" ref="C25:C34">C24+7</f>
        <v>39821</v>
      </c>
      <c r="D25" s="62" t="s">
        <v>64</v>
      </c>
      <c r="E25" s="63">
        <f>E24+7</f>
        <v>38731</v>
      </c>
      <c r="F25" s="64"/>
      <c r="G25" s="78"/>
      <c r="H25" s="78"/>
      <c r="I25" s="78"/>
      <c r="J25" s="78"/>
      <c r="K25" s="78"/>
      <c r="L25" s="78"/>
      <c r="M25" s="76"/>
      <c r="N25" s="78"/>
      <c r="O25" s="78"/>
      <c r="P25" s="78"/>
      <c r="Q25" s="78"/>
      <c r="R25" s="78"/>
      <c r="S25" s="78"/>
      <c r="T25" s="77"/>
      <c r="U25" s="78"/>
      <c r="V25" s="78"/>
      <c r="W25" s="65"/>
    </row>
    <row r="26" spans="1:23" ht="12.75">
      <c r="A26" s="41">
        <v>3</v>
      </c>
      <c r="B26" s="42"/>
      <c r="C26" s="45">
        <f>C25+7</f>
        <v>39828</v>
      </c>
      <c r="D26" s="44" t="s">
        <v>64</v>
      </c>
      <c r="E26" s="43">
        <f aca="true" t="shared" si="8" ref="E26:E34">E25+7</f>
        <v>38738</v>
      </c>
      <c r="F26" s="7"/>
      <c r="G26" s="78"/>
      <c r="H26" s="78"/>
      <c r="I26" s="78"/>
      <c r="J26" s="78"/>
      <c r="K26" s="78"/>
      <c r="L26" s="78"/>
      <c r="M26" s="76"/>
      <c r="N26" s="78"/>
      <c r="O26" s="78"/>
      <c r="P26" s="78"/>
      <c r="Q26" s="78"/>
      <c r="R26" s="78"/>
      <c r="S26" s="78"/>
      <c r="T26" s="77"/>
      <c r="U26" s="28"/>
      <c r="V26" s="28"/>
      <c r="W26" s="17"/>
    </row>
    <row r="27" spans="1:23" ht="12.75">
      <c r="A27" s="41">
        <v>4</v>
      </c>
      <c r="B27" s="42"/>
      <c r="C27" s="45">
        <f t="shared" si="7"/>
        <v>39835</v>
      </c>
      <c r="D27" s="44" t="s">
        <v>64</v>
      </c>
      <c r="E27" s="43">
        <f t="shared" si="8"/>
        <v>38745</v>
      </c>
      <c r="F27" s="7"/>
      <c r="G27" s="78"/>
      <c r="H27" s="78"/>
      <c r="I27" s="78"/>
      <c r="J27" s="78"/>
      <c r="K27" s="78"/>
      <c r="L27" s="78"/>
      <c r="M27" s="18"/>
      <c r="N27" s="78"/>
      <c r="O27" s="78"/>
      <c r="P27" s="78"/>
      <c r="Q27" s="78"/>
      <c r="R27" s="78"/>
      <c r="S27" s="78"/>
      <c r="T27" s="19"/>
      <c r="U27" s="28"/>
      <c r="V27" s="28"/>
      <c r="W27" s="17"/>
    </row>
    <row r="28" spans="1:23" ht="12.75">
      <c r="A28" s="41">
        <v>5</v>
      </c>
      <c r="B28" s="42"/>
      <c r="C28" s="45">
        <f t="shared" si="7"/>
        <v>39842</v>
      </c>
      <c r="D28" s="44" t="s">
        <v>64</v>
      </c>
      <c r="E28" s="43">
        <f t="shared" si="8"/>
        <v>38752</v>
      </c>
      <c r="F28" s="7"/>
      <c r="G28" s="78"/>
      <c r="H28" s="78"/>
      <c r="I28" s="78"/>
      <c r="J28" s="78"/>
      <c r="K28" s="78"/>
      <c r="L28" s="78"/>
      <c r="M28" s="18"/>
      <c r="N28" s="78"/>
      <c r="O28" s="78"/>
      <c r="P28" s="78"/>
      <c r="Q28" s="78"/>
      <c r="R28" s="78"/>
      <c r="S28" s="78"/>
      <c r="T28" s="19"/>
      <c r="U28" s="28"/>
      <c r="V28" s="28"/>
      <c r="W28" s="17"/>
    </row>
    <row r="29" spans="1:23" ht="12.75">
      <c r="A29" s="41">
        <v>6</v>
      </c>
      <c r="B29" s="42"/>
      <c r="C29" s="45">
        <f t="shared" si="7"/>
        <v>39849</v>
      </c>
      <c r="D29" s="44" t="s">
        <v>64</v>
      </c>
      <c r="E29" s="43">
        <f t="shared" si="8"/>
        <v>38759</v>
      </c>
      <c r="F29" s="7"/>
      <c r="G29" s="78"/>
      <c r="H29" s="78"/>
      <c r="I29" s="78"/>
      <c r="J29" s="78"/>
      <c r="K29" s="78"/>
      <c r="L29" s="78"/>
      <c r="M29" s="18"/>
      <c r="N29" s="78"/>
      <c r="O29" s="78"/>
      <c r="P29" s="78"/>
      <c r="Q29" s="78"/>
      <c r="R29" s="78"/>
      <c r="S29" s="78"/>
      <c r="T29" s="19"/>
      <c r="U29" s="28"/>
      <c r="V29" s="28"/>
      <c r="W29" s="17"/>
    </row>
    <row r="30" spans="1:23" ht="12.75">
      <c r="A30" s="41">
        <v>7</v>
      </c>
      <c r="B30" s="42"/>
      <c r="C30" s="45">
        <f t="shared" si="7"/>
        <v>39856</v>
      </c>
      <c r="D30" s="44" t="s">
        <v>64</v>
      </c>
      <c r="E30" s="43">
        <f t="shared" si="8"/>
        <v>38766</v>
      </c>
      <c r="F30" s="7"/>
      <c r="G30" s="78"/>
      <c r="H30" s="78"/>
      <c r="I30" s="78"/>
      <c r="J30" s="78"/>
      <c r="K30" s="78"/>
      <c r="L30" s="78"/>
      <c r="M30" s="18"/>
      <c r="N30" s="78"/>
      <c r="O30" s="78"/>
      <c r="P30" s="78"/>
      <c r="Q30" s="78"/>
      <c r="R30" s="78"/>
      <c r="S30" s="78"/>
      <c r="T30" s="19"/>
      <c r="U30" s="28"/>
      <c r="V30" s="28"/>
      <c r="W30" s="17"/>
    </row>
    <row r="31" spans="1:23" ht="12.75">
      <c r="A31" s="41">
        <v>8</v>
      </c>
      <c r="B31" s="42"/>
      <c r="C31" s="45">
        <f t="shared" si="7"/>
        <v>39863</v>
      </c>
      <c r="D31" s="44" t="s">
        <v>64</v>
      </c>
      <c r="E31" s="43">
        <f t="shared" si="8"/>
        <v>38773</v>
      </c>
      <c r="F31" s="7"/>
      <c r="G31" s="78"/>
      <c r="H31" s="78"/>
      <c r="I31" s="78"/>
      <c r="J31" s="78"/>
      <c r="K31" s="78"/>
      <c r="L31" s="78"/>
      <c r="M31" s="18"/>
      <c r="N31" s="78"/>
      <c r="O31" s="78"/>
      <c r="P31" s="78"/>
      <c r="Q31" s="78"/>
      <c r="R31" s="78"/>
      <c r="S31" s="78"/>
      <c r="T31" s="19"/>
      <c r="U31" s="28"/>
      <c r="V31" s="28"/>
      <c r="W31" s="17"/>
    </row>
    <row r="32" spans="1:23" ht="12.75">
      <c r="A32" s="41">
        <v>9</v>
      </c>
      <c r="B32" s="42"/>
      <c r="C32" s="45">
        <f t="shared" si="7"/>
        <v>39870</v>
      </c>
      <c r="D32" s="44" t="s">
        <v>64</v>
      </c>
      <c r="E32" s="43">
        <f t="shared" si="8"/>
        <v>38780</v>
      </c>
      <c r="F32" s="7"/>
      <c r="G32" s="78"/>
      <c r="H32" s="78"/>
      <c r="I32" s="78"/>
      <c r="J32" s="78"/>
      <c r="K32" s="78"/>
      <c r="L32" s="78"/>
      <c r="M32" s="18"/>
      <c r="N32" s="78"/>
      <c r="O32" s="78"/>
      <c r="P32" s="78"/>
      <c r="Q32" s="78"/>
      <c r="R32" s="78"/>
      <c r="S32" s="78"/>
      <c r="T32" s="19"/>
      <c r="U32" s="28"/>
      <c r="V32" s="28"/>
      <c r="W32" s="17"/>
    </row>
    <row r="33" spans="1:23" ht="12.75">
      <c r="A33" s="41">
        <v>10</v>
      </c>
      <c r="B33" s="42"/>
      <c r="C33" s="45">
        <f t="shared" si="7"/>
        <v>39877</v>
      </c>
      <c r="D33" s="44" t="s">
        <v>64</v>
      </c>
      <c r="E33" s="43">
        <f t="shared" si="8"/>
        <v>38787</v>
      </c>
      <c r="F33" s="7"/>
      <c r="G33" s="78"/>
      <c r="H33" s="78"/>
      <c r="I33" s="78"/>
      <c r="J33" s="78"/>
      <c r="K33" s="78"/>
      <c r="L33" s="78"/>
      <c r="M33" s="18"/>
      <c r="N33" s="78"/>
      <c r="O33" s="78"/>
      <c r="P33" s="78"/>
      <c r="Q33" s="78"/>
      <c r="R33" s="78"/>
      <c r="S33" s="78"/>
      <c r="T33" s="19"/>
      <c r="U33" s="28"/>
      <c r="V33" s="28"/>
      <c r="W33" s="17"/>
    </row>
    <row r="34" spans="1:23" ht="12.75">
      <c r="A34" s="41">
        <v>11</v>
      </c>
      <c r="B34" s="42"/>
      <c r="C34" s="45">
        <f t="shared" si="7"/>
        <v>39884</v>
      </c>
      <c r="D34" s="44" t="s">
        <v>64</v>
      </c>
      <c r="E34" s="43">
        <f t="shared" si="8"/>
        <v>38794</v>
      </c>
      <c r="F34" s="7"/>
      <c r="G34" s="78"/>
      <c r="H34" s="78"/>
      <c r="I34" s="78"/>
      <c r="J34" s="78"/>
      <c r="K34" s="78"/>
      <c r="L34" s="78"/>
      <c r="M34" s="18"/>
      <c r="N34" s="78"/>
      <c r="O34" s="78"/>
      <c r="P34" s="78"/>
      <c r="Q34" s="78"/>
      <c r="R34" s="78"/>
      <c r="S34" s="78"/>
      <c r="T34" s="19"/>
      <c r="U34" s="28"/>
      <c r="V34" s="28"/>
      <c r="W34" s="17"/>
    </row>
    <row r="35" spans="1:23" ht="12.75">
      <c r="A35" s="111" t="s">
        <v>73</v>
      </c>
      <c r="B35" s="111"/>
      <c r="C35" s="111"/>
      <c r="D35" s="111"/>
      <c r="E35" s="111"/>
      <c r="F35" s="111"/>
      <c r="G35" s="28"/>
      <c r="H35" s="28"/>
      <c r="I35" s="28"/>
      <c r="J35" s="28"/>
      <c r="K35" s="26"/>
      <c r="L35" s="26"/>
      <c r="M35" s="18"/>
      <c r="N35" s="17"/>
      <c r="O35" s="17"/>
      <c r="P35" s="17"/>
      <c r="Q35" s="17"/>
      <c r="R35" s="17"/>
      <c r="S35" s="17"/>
      <c r="T35" s="19"/>
      <c r="U35" s="17">
        <f>SUM(U5:U34)</f>
        <v>31</v>
      </c>
      <c r="V35" s="17">
        <f>SUM(V5:V34)</f>
        <v>29</v>
      </c>
      <c r="W35" s="17"/>
    </row>
    <row r="36" spans="1:23" ht="15">
      <c r="A36" s="27" t="s">
        <v>74</v>
      </c>
      <c r="B36" s="27"/>
      <c r="C36" s="27"/>
      <c r="D36" s="27"/>
      <c r="E36" s="27"/>
      <c r="F36" s="27"/>
      <c r="G36" s="26">
        <v>449</v>
      </c>
      <c r="H36" s="26">
        <v>92</v>
      </c>
      <c r="I36" s="26">
        <v>23966</v>
      </c>
      <c r="J36" s="26">
        <v>5592</v>
      </c>
      <c r="K36" s="26">
        <v>24415</v>
      </c>
      <c r="L36" s="26">
        <v>5684</v>
      </c>
      <c r="M36" s="72"/>
      <c r="N36" s="26">
        <v>949</v>
      </c>
      <c r="O36" s="26">
        <v>939</v>
      </c>
      <c r="P36" s="26">
        <v>7289</v>
      </c>
      <c r="Q36" s="26">
        <v>7091</v>
      </c>
      <c r="R36" s="26">
        <v>8238</v>
      </c>
      <c r="S36" s="26">
        <v>8030</v>
      </c>
      <c r="T36" s="39"/>
      <c r="U36" s="26">
        <v>5737</v>
      </c>
      <c r="V36" s="26">
        <v>5678</v>
      </c>
      <c r="W36" s="26"/>
    </row>
    <row r="37" spans="1:23" ht="12.75">
      <c r="A37" s="27" t="s">
        <v>67</v>
      </c>
      <c r="B37" s="27"/>
      <c r="C37" s="27"/>
      <c r="D37" s="27"/>
      <c r="E37" s="27"/>
      <c r="F37" s="27"/>
      <c r="G37" s="26">
        <v>4454</v>
      </c>
      <c r="H37" s="26">
        <v>1028</v>
      </c>
      <c r="I37" s="26">
        <v>17849</v>
      </c>
      <c r="J37" s="26">
        <v>4041</v>
      </c>
      <c r="K37" s="26">
        <v>22302</v>
      </c>
      <c r="L37" s="26">
        <v>5069</v>
      </c>
      <c r="M37" s="38"/>
      <c r="N37" s="26">
        <v>2886</v>
      </c>
      <c r="O37" s="26">
        <v>2865</v>
      </c>
      <c r="P37" s="26">
        <v>1924</v>
      </c>
      <c r="Q37" s="26">
        <v>1710</v>
      </c>
      <c r="R37" s="26">
        <v>4810</v>
      </c>
      <c r="S37" s="26">
        <v>4575</v>
      </c>
      <c r="T37" s="39"/>
      <c r="U37" s="26">
        <v>5885</v>
      </c>
      <c r="V37" s="26">
        <v>5834</v>
      </c>
      <c r="W37" s="26"/>
    </row>
    <row r="38" spans="1:23" ht="12.75">
      <c r="A38" s="46" t="s">
        <v>57</v>
      </c>
      <c r="B38" s="46"/>
      <c r="C38" s="46"/>
      <c r="D38" s="46"/>
      <c r="E38" s="46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.75">
      <c r="A39" s="47" t="s">
        <v>75</v>
      </c>
      <c r="B39" s="46"/>
      <c r="C39" s="46"/>
      <c r="D39" s="46"/>
      <c r="E39" s="4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>
      <c r="A40" s="47" t="s">
        <v>59</v>
      </c>
      <c r="D40" s="47"/>
      <c r="E40" s="47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5" ht="12.75">
      <c r="A41" s="47" t="s">
        <v>60</v>
      </c>
      <c r="B41" s="47"/>
      <c r="C41" s="47"/>
      <c r="D41" s="47"/>
      <c r="E41" s="47"/>
    </row>
    <row r="42" spans="1:5" ht="12.75">
      <c r="A42" s="40" t="s">
        <v>76</v>
      </c>
      <c r="B42" s="47"/>
      <c r="C42" s="47"/>
      <c r="D42" s="47"/>
      <c r="E42" s="47"/>
    </row>
    <row r="43" spans="1:5" ht="12.75">
      <c r="A43" s="47" t="s">
        <v>77</v>
      </c>
      <c r="B43" s="47"/>
      <c r="C43" s="47"/>
      <c r="D43" s="47"/>
      <c r="E43" s="47"/>
    </row>
    <row r="44" spans="1:5" ht="12.75">
      <c r="A44" s="47" t="s">
        <v>78</v>
      </c>
      <c r="B44" s="47"/>
      <c r="C44" s="47"/>
      <c r="D44" s="47"/>
      <c r="E44" s="47"/>
    </row>
    <row r="49" ht="12.75">
      <c r="P49" s="22"/>
    </row>
  </sheetData>
  <sheetProtection/>
  <printOptions gridLines="1" horizontalCentered="1"/>
  <pageMargins left="0.5" right="0.5" top="0.75" bottom="0.5" header="0.5" footer="0.5"/>
  <pageSetup fitToHeight="1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0"/>
  <sheetViews>
    <sheetView zoomScalePageLayoutView="0" workbookViewId="0" topLeftCell="A1">
      <selection activeCell="C5" sqref="C5:E22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7" max="9" width="9.7109375" style="0" customWidth="1"/>
    <col min="10" max="10" width="3.7109375" style="0" customWidth="1"/>
    <col min="11" max="13" width="9.7109375" style="0" customWidth="1"/>
    <col min="14" max="14" width="3.7109375" style="0" customWidth="1"/>
    <col min="15" max="17" width="9.7109375" style="0" customWidth="1"/>
    <col min="18" max="18" width="3.7109375" style="0" customWidth="1"/>
    <col min="19" max="19" width="9.7109375" style="7" customWidth="1"/>
    <col min="20" max="21" width="9.7109375" style="0" customWidth="1"/>
    <col min="22" max="22" width="3.7109375" style="0" customWidth="1"/>
    <col min="23" max="25" width="9.7109375" style="0" customWidth="1"/>
    <col min="26" max="26" width="3.7109375" style="0" customWidth="1"/>
    <col min="27" max="29" width="9.7109375" style="0" customWidth="1"/>
    <col min="30" max="30" width="0.13671875" style="7" customWidth="1"/>
    <col min="31" max="33" width="9.7109375" style="0" customWidth="1"/>
    <col min="34" max="34" width="4.140625" style="0" customWidth="1"/>
    <col min="38" max="38" width="4.28125" style="0" customWidth="1"/>
  </cols>
  <sheetData>
    <row r="1" spans="1:36" s="21" customFormat="1" ht="12.75">
      <c r="A1" s="58" t="s">
        <v>79</v>
      </c>
      <c r="B1" s="58"/>
      <c r="C1" s="58"/>
      <c r="D1" s="58"/>
      <c r="E1" s="58"/>
      <c r="F1" s="58"/>
      <c r="G1" s="58"/>
      <c r="H1" s="58"/>
      <c r="I1" s="58"/>
      <c r="J1" s="58"/>
      <c r="S1" s="58" t="s">
        <v>80</v>
      </c>
      <c r="AD1" s="73" t="s">
        <v>80</v>
      </c>
      <c r="AE1" s="67"/>
      <c r="AF1" s="67"/>
      <c r="AG1" s="67"/>
      <c r="AH1" s="67"/>
      <c r="AI1" s="67"/>
      <c r="AJ1" s="67"/>
    </row>
    <row r="2" spans="7:43" s="21" customFormat="1" ht="12.75">
      <c r="G2" s="29" t="s">
        <v>81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 t="s">
        <v>81</v>
      </c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 t="s">
        <v>81</v>
      </c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</row>
    <row r="3" spans="1:41" s="21" customFormat="1" ht="12.75">
      <c r="A3" s="25" t="s">
        <v>38</v>
      </c>
      <c r="G3" s="35"/>
      <c r="H3" s="35">
        <v>2004</v>
      </c>
      <c r="I3" s="35"/>
      <c r="J3" s="25"/>
      <c r="K3" s="35"/>
      <c r="L3" s="35" t="s">
        <v>82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D3" s="67"/>
      <c r="AE3" s="35"/>
      <c r="AF3" s="35">
        <v>2010</v>
      </c>
      <c r="AG3" s="35"/>
      <c r="AI3" s="35"/>
      <c r="AJ3" s="35">
        <v>2011</v>
      </c>
      <c r="AK3" s="35"/>
      <c r="AL3" s="35"/>
      <c r="AM3" s="35"/>
      <c r="AN3" s="35">
        <v>2012</v>
      </c>
      <c r="AO3" s="35"/>
    </row>
    <row r="4" spans="1:41" s="21" customFormat="1" ht="12.75">
      <c r="A4" s="35" t="s">
        <v>45</v>
      </c>
      <c r="B4" s="34"/>
      <c r="C4" s="29" t="s">
        <v>46</v>
      </c>
      <c r="D4" s="29"/>
      <c r="E4" s="29"/>
      <c r="F4" s="34"/>
      <c r="G4" s="35" t="s">
        <v>35</v>
      </c>
      <c r="H4" s="35" t="s">
        <v>83</v>
      </c>
      <c r="I4" s="35" t="s">
        <v>37</v>
      </c>
      <c r="J4" s="35"/>
      <c r="K4" s="35" t="s">
        <v>35</v>
      </c>
      <c r="L4" s="35" t="s">
        <v>83</v>
      </c>
      <c r="M4" s="35" t="s">
        <v>37</v>
      </c>
      <c r="N4" s="35"/>
      <c r="O4" s="35" t="s">
        <v>35</v>
      </c>
      <c r="P4" s="35" t="s">
        <v>83</v>
      </c>
      <c r="Q4" s="35" t="s">
        <v>37</v>
      </c>
      <c r="R4" s="35"/>
      <c r="S4" s="35" t="s">
        <v>35</v>
      </c>
      <c r="T4" s="35" t="s">
        <v>83</v>
      </c>
      <c r="U4" s="35" t="s">
        <v>37</v>
      </c>
      <c r="V4" s="35"/>
      <c r="W4" s="35" t="s">
        <v>35</v>
      </c>
      <c r="X4" s="35" t="s">
        <v>83</v>
      </c>
      <c r="Y4" s="35" t="s">
        <v>37</v>
      </c>
      <c r="Z4" s="35"/>
      <c r="AA4" s="35" t="s">
        <v>35</v>
      </c>
      <c r="AB4" s="35" t="s">
        <v>83</v>
      </c>
      <c r="AC4" s="35" t="s">
        <v>37</v>
      </c>
      <c r="AD4" s="67"/>
      <c r="AE4" s="35" t="s">
        <v>35</v>
      </c>
      <c r="AF4" s="35" t="s">
        <v>83</v>
      </c>
      <c r="AG4" s="35" t="s">
        <v>37</v>
      </c>
      <c r="AI4" s="35" t="s">
        <v>35</v>
      </c>
      <c r="AJ4" s="35" t="s">
        <v>83</v>
      </c>
      <c r="AK4" s="35" t="s">
        <v>37</v>
      </c>
      <c r="AL4" s="35"/>
      <c r="AM4" s="35" t="s">
        <v>35</v>
      </c>
      <c r="AN4" s="35" t="s">
        <v>83</v>
      </c>
      <c r="AO4" s="35" t="s">
        <v>37</v>
      </c>
    </row>
    <row r="5" spans="1:38" s="21" customFormat="1" ht="12.75">
      <c r="A5" s="68">
        <v>23</v>
      </c>
      <c r="B5" s="67"/>
      <c r="C5" s="14">
        <v>38142</v>
      </c>
      <c r="D5" s="23" t="s">
        <v>53</v>
      </c>
      <c r="E5" s="14">
        <v>40339</v>
      </c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7"/>
      <c r="AE5" s="68"/>
      <c r="AF5" s="68"/>
      <c r="AG5" s="68"/>
      <c r="AI5" s="68"/>
      <c r="AJ5" s="68"/>
      <c r="AK5" s="68"/>
      <c r="AL5" s="68"/>
    </row>
    <row r="6" spans="1:29" ht="12.75">
      <c r="A6" s="3">
        <v>24</v>
      </c>
      <c r="C6" s="14">
        <v>40340</v>
      </c>
      <c r="D6" s="23" t="s">
        <v>53</v>
      </c>
      <c r="E6" s="14">
        <v>40346</v>
      </c>
      <c r="K6" s="16"/>
      <c r="L6" s="16"/>
      <c r="M6" s="16"/>
      <c r="O6" s="16"/>
      <c r="P6" s="16"/>
      <c r="Q6" s="16"/>
      <c r="S6" s="17"/>
      <c r="T6" s="16"/>
      <c r="U6" s="16"/>
      <c r="W6" s="16"/>
      <c r="X6" s="16"/>
      <c r="Y6" s="16"/>
      <c r="AA6" s="3">
        <v>0</v>
      </c>
      <c r="AB6" s="3">
        <v>1</v>
      </c>
      <c r="AC6" s="3">
        <v>0</v>
      </c>
    </row>
    <row r="7" spans="1:29" ht="12.75">
      <c r="A7" s="3">
        <f aca="true" t="shared" si="0" ref="A7:A22">A6+1</f>
        <v>25</v>
      </c>
      <c r="C7" s="14">
        <f aca="true" t="shared" si="1" ref="C7:C18">C6+7</f>
        <v>40347</v>
      </c>
      <c r="D7" s="23" t="s">
        <v>53</v>
      </c>
      <c r="E7" s="14">
        <f aca="true" t="shared" si="2" ref="E7:E18">E6+7</f>
        <v>40353</v>
      </c>
      <c r="K7" s="16"/>
      <c r="L7" s="16"/>
      <c r="M7" s="16"/>
      <c r="O7" s="16"/>
      <c r="P7" s="16"/>
      <c r="Q7" s="16"/>
      <c r="S7" s="17">
        <v>15</v>
      </c>
      <c r="T7" s="3">
        <v>60</v>
      </c>
      <c r="U7" s="16">
        <v>23</v>
      </c>
      <c r="X7" s="16"/>
      <c r="AA7" s="3">
        <v>10</v>
      </c>
      <c r="AB7" s="3">
        <v>28</v>
      </c>
      <c r="AC7" s="3">
        <v>3</v>
      </c>
    </row>
    <row r="8" spans="1:29" ht="12.75">
      <c r="A8" s="3">
        <f t="shared" si="0"/>
        <v>26</v>
      </c>
      <c r="C8" s="14">
        <f t="shared" si="1"/>
        <v>40354</v>
      </c>
      <c r="D8" s="23" t="s">
        <v>53</v>
      </c>
      <c r="E8" s="14">
        <f t="shared" si="2"/>
        <v>40360</v>
      </c>
      <c r="G8" s="16"/>
      <c r="H8" s="16"/>
      <c r="I8" s="16"/>
      <c r="K8" s="16"/>
      <c r="L8" s="16"/>
      <c r="M8" s="16"/>
      <c r="O8" s="16"/>
      <c r="P8" s="16"/>
      <c r="Q8" s="16"/>
      <c r="S8" s="17">
        <v>114</v>
      </c>
      <c r="T8" s="3">
        <v>114</v>
      </c>
      <c r="U8" s="16">
        <v>59</v>
      </c>
      <c r="X8" s="16"/>
      <c r="AA8" s="3">
        <v>55</v>
      </c>
      <c r="AB8" s="3">
        <v>73</v>
      </c>
      <c r="AC8" s="3">
        <v>12</v>
      </c>
    </row>
    <row r="9" spans="1:29" ht="12.75">
      <c r="A9" s="3">
        <f t="shared" si="0"/>
        <v>27</v>
      </c>
      <c r="C9" s="14">
        <f t="shared" si="1"/>
        <v>40361</v>
      </c>
      <c r="D9" s="23" t="s">
        <v>53</v>
      </c>
      <c r="E9" s="14">
        <f t="shared" si="2"/>
        <v>40367</v>
      </c>
      <c r="G9" s="16"/>
      <c r="H9" s="16"/>
      <c r="I9" s="16"/>
      <c r="K9" s="16"/>
      <c r="L9" s="16"/>
      <c r="M9" s="16"/>
      <c r="O9" s="16"/>
      <c r="P9" s="16"/>
      <c r="Q9" s="16"/>
      <c r="S9" s="17">
        <v>381</v>
      </c>
      <c r="T9" s="3">
        <v>192</v>
      </c>
      <c r="U9" s="16">
        <v>113</v>
      </c>
      <c r="X9" s="16"/>
      <c r="AA9" s="3">
        <v>95</v>
      </c>
      <c r="AB9" s="3">
        <v>103</v>
      </c>
      <c r="AC9" s="3">
        <v>26</v>
      </c>
    </row>
    <row r="10" spans="1:29" ht="12.75">
      <c r="A10" s="3">
        <f t="shared" si="0"/>
        <v>28</v>
      </c>
      <c r="C10" s="14">
        <f t="shared" si="1"/>
        <v>40368</v>
      </c>
      <c r="D10" s="23" t="s">
        <v>53</v>
      </c>
      <c r="E10" s="14">
        <f t="shared" si="2"/>
        <v>40374</v>
      </c>
      <c r="G10" s="16"/>
      <c r="H10" s="16"/>
      <c r="I10" s="16"/>
      <c r="K10" s="16"/>
      <c r="L10" s="16"/>
      <c r="M10" s="16"/>
      <c r="O10" s="16"/>
      <c r="P10" s="16"/>
      <c r="Q10" s="16"/>
      <c r="S10" s="17">
        <v>436</v>
      </c>
      <c r="T10" s="3">
        <v>286</v>
      </c>
      <c r="U10" s="16">
        <v>152</v>
      </c>
      <c r="X10" s="16"/>
      <c r="AA10" s="3">
        <v>141</v>
      </c>
      <c r="AB10" s="3">
        <v>114</v>
      </c>
      <c r="AC10" s="3">
        <v>27</v>
      </c>
    </row>
    <row r="11" spans="1:29" ht="12.75">
      <c r="A11" s="3">
        <f t="shared" si="0"/>
        <v>29</v>
      </c>
      <c r="C11" s="14">
        <f t="shared" si="1"/>
        <v>40375</v>
      </c>
      <c r="D11" s="23" t="s">
        <v>53</v>
      </c>
      <c r="E11" s="14">
        <f t="shared" si="2"/>
        <v>40381</v>
      </c>
      <c r="G11" s="16">
        <v>151</v>
      </c>
      <c r="H11" s="3">
        <v>40</v>
      </c>
      <c r="I11" s="16">
        <v>11</v>
      </c>
      <c r="K11" s="16">
        <v>11</v>
      </c>
      <c r="L11" s="16">
        <v>14</v>
      </c>
      <c r="M11" s="16">
        <v>2</v>
      </c>
      <c r="P11" s="16"/>
      <c r="S11" s="17">
        <v>461</v>
      </c>
      <c r="T11" s="3">
        <v>302</v>
      </c>
      <c r="U11" s="16">
        <v>165</v>
      </c>
      <c r="W11" s="16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</row>
    <row r="12" spans="1:41" ht="12.75">
      <c r="A12" s="3">
        <f t="shared" si="0"/>
        <v>30</v>
      </c>
      <c r="C12" s="14">
        <f t="shared" si="1"/>
        <v>40382</v>
      </c>
      <c r="D12" s="23" t="s">
        <v>53</v>
      </c>
      <c r="E12" s="14">
        <f t="shared" si="2"/>
        <v>40388</v>
      </c>
      <c r="G12" s="16">
        <v>235</v>
      </c>
      <c r="H12" s="3">
        <v>136</v>
      </c>
      <c r="I12" s="16">
        <v>31</v>
      </c>
      <c r="K12" s="16">
        <v>24</v>
      </c>
      <c r="L12" s="16">
        <v>70</v>
      </c>
      <c r="M12" s="16">
        <v>17</v>
      </c>
      <c r="O12" s="3">
        <v>67</v>
      </c>
      <c r="P12" s="3">
        <v>86</v>
      </c>
      <c r="Q12" s="16">
        <v>76</v>
      </c>
      <c r="S12" s="17">
        <v>785</v>
      </c>
      <c r="T12" s="3">
        <v>324</v>
      </c>
      <c r="U12" s="16">
        <v>203</v>
      </c>
      <c r="W12" s="16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41">
        <v>78</v>
      </c>
      <c r="AN12" s="3">
        <v>15</v>
      </c>
      <c r="AO12">
        <v>1</v>
      </c>
    </row>
    <row r="13" spans="1:41" ht="12.75">
      <c r="A13" s="3">
        <f t="shared" si="0"/>
        <v>31</v>
      </c>
      <c r="C13" s="14">
        <f t="shared" si="1"/>
        <v>40389</v>
      </c>
      <c r="D13" s="23" t="s">
        <v>53</v>
      </c>
      <c r="E13" s="14">
        <f t="shared" si="2"/>
        <v>40395</v>
      </c>
      <c r="G13" s="16">
        <v>258</v>
      </c>
      <c r="H13" s="3">
        <v>167</v>
      </c>
      <c r="I13" s="16">
        <v>35</v>
      </c>
      <c r="K13" s="16">
        <v>57</v>
      </c>
      <c r="L13" s="16">
        <v>167</v>
      </c>
      <c r="M13" s="16">
        <v>29</v>
      </c>
      <c r="O13" s="3">
        <v>75</v>
      </c>
      <c r="P13" s="3">
        <v>116</v>
      </c>
      <c r="Q13" s="16">
        <v>83</v>
      </c>
      <c r="S13" s="17">
        <v>839</v>
      </c>
      <c r="T13" s="3">
        <v>331</v>
      </c>
      <c r="U13" s="16">
        <v>219</v>
      </c>
      <c r="W13" s="16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41">
        <f>AM12+38</f>
        <v>116</v>
      </c>
      <c r="AN13" s="13">
        <f>18+AN12</f>
        <v>33</v>
      </c>
      <c r="AO13">
        <v>3</v>
      </c>
    </row>
    <row r="14" spans="1:41" ht="12.75">
      <c r="A14" s="3">
        <f t="shared" si="0"/>
        <v>32</v>
      </c>
      <c r="C14" s="14">
        <f t="shared" si="1"/>
        <v>40396</v>
      </c>
      <c r="D14" s="23" t="s">
        <v>53</v>
      </c>
      <c r="E14" s="14">
        <f t="shared" si="2"/>
        <v>40402</v>
      </c>
      <c r="G14" s="16">
        <v>411</v>
      </c>
      <c r="H14" s="3">
        <v>199</v>
      </c>
      <c r="I14" s="16">
        <v>41</v>
      </c>
      <c r="K14" s="16">
        <v>82</v>
      </c>
      <c r="L14" s="16">
        <v>207</v>
      </c>
      <c r="M14" s="16">
        <v>29</v>
      </c>
      <c r="O14" s="3">
        <v>206</v>
      </c>
      <c r="P14" s="3">
        <v>153</v>
      </c>
      <c r="Q14" s="16">
        <v>87</v>
      </c>
      <c r="S14" s="17">
        <v>854</v>
      </c>
      <c r="T14" s="3">
        <v>333</v>
      </c>
      <c r="U14" s="16">
        <v>224</v>
      </c>
      <c r="W14" s="16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41">
        <f>71+AM13</f>
        <v>187</v>
      </c>
      <c r="AN14" s="13">
        <f>6+33</f>
        <v>39</v>
      </c>
      <c r="AO14">
        <v>13</v>
      </c>
    </row>
    <row r="15" spans="1:41" ht="12.75">
      <c r="A15" s="3">
        <f t="shared" si="0"/>
        <v>33</v>
      </c>
      <c r="C15" s="14">
        <f t="shared" si="1"/>
        <v>40403</v>
      </c>
      <c r="D15" s="23" t="s">
        <v>53</v>
      </c>
      <c r="E15" s="14">
        <f t="shared" si="2"/>
        <v>40409</v>
      </c>
      <c r="G15" s="16">
        <v>465</v>
      </c>
      <c r="H15" s="3">
        <v>212</v>
      </c>
      <c r="I15" s="16">
        <v>47</v>
      </c>
      <c r="K15" s="16">
        <v>88</v>
      </c>
      <c r="L15" s="16">
        <v>215</v>
      </c>
      <c r="M15" s="16">
        <v>30</v>
      </c>
      <c r="O15" s="3">
        <v>296</v>
      </c>
      <c r="P15" s="3">
        <v>167</v>
      </c>
      <c r="Q15" s="16">
        <v>93</v>
      </c>
      <c r="S15" s="17">
        <v>897</v>
      </c>
      <c r="T15" s="3">
        <v>335</v>
      </c>
      <c r="U15" s="16">
        <v>234</v>
      </c>
      <c r="W15" s="16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41">
        <f>2+AM14</f>
        <v>189</v>
      </c>
      <c r="AN15" s="13">
        <v>41</v>
      </c>
      <c r="AO15">
        <v>13</v>
      </c>
    </row>
    <row r="16" spans="1:41" ht="12.75">
      <c r="A16" s="3">
        <f t="shared" si="0"/>
        <v>34</v>
      </c>
      <c r="C16" s="14">
        <f t="shared" si="1"/>
        <v>40410</v>
      </c>
      <c r="D16" s="23" t="s">
        <v>53</v>
      </c>
      <c r="E16" s="14">
        <f t="shared" si="2"/>
        <v>40416</v>
      </c>
      <c r="G16" s="24" t="s">
        <v>84</v>
      </c>
      <c r="H16" s="24" t="s">
        <v>84</v>
      </c>
      <c r="I16" s="24" t="s">
        <v>84</v>
      </c>
      <c r="K16" s="16">
        <v>153</v>
      </c>
      <c r="L16" s="16">
        <v>222</v>
      </c>
      <c r="M16" s="16">
        <v>38</v>
      </c>
      <c r="O16" s="3">
        <v>326</v>
      </c>
      <c r="P16" s="3">
        <v>170</v>
      </c>
      <c r="Q16" s="16">
        <v>94</v>
      </c>
      <c r="S16" s="17">
        <v>911</v>
      </c>
      <c r="T16" s="3">
        <v>335</v>
      </c>
      <c r="U16" s="16">
        <v>239</v>
      </c>
      <c r="W16" s="16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8">
        <v>189</v>
      </c>
      <c r="AN16" s="51">
        <v>41</v>
      </c>
      <c r="AO16" s="21">
        <v>13</v>
      </c>
    </row>
    <row r="17" spans="1:40" ht="12.75">
      <c r="A17" s="3">
        <f t="shared" si="0"/>
        <v>35</v>
      </c>
      <c r="C17" s="14">
        <f t="shared" si="1"/>
        <v>40417</v>
      </c>
      <c r="D17" s="23" t="s">
        <v>53</v>
      </c>
      <c r="E17" s="14">
        <f t="shared" si="2"/>
        <v>40423</v>
      </c>
      <c r="G17" s="24" t="s">
        <v>84</v>
      </c>
      <c r="H17" s="24" t="s">
        <v>84</v>
      </c>
      <c r="I17" s="24" t="s">
        <v>84</v>
      </c>
      <c r="K17" s="16">
        <v>159</v>
      </c>
      <c r="L17" s="16">
        <v>224</v>
      </c>
      <c r="M17" s="16">
        <v>46</v>
      </c>
      <c r="O17" s="3">
        <v>341</v>
      </c>
      <c r="P17" s="3">
        <v>171</v>
      </c>
      <c r="Q17" s="16">
        <v>97</v>
      </c>
      <c r="S17" s="17">
        <v>915</v>
      </c>
      <c r="T17" s="3">
        <v>335</v>
      </c>
      <c r="U17" s="16">
        <v>252</v>
      </c>
      <c r="W17" s="16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8"/>
      <c r="AN17" s="13"/>
    </row>
    <row r="18" spans="1:40" ht="12.75">
      <c r="A18" s="3">
        <f t="shared" si="0"/>
        <v>36</v>
      </c>
      <c r="C18" s="14">
        <f t="shared" si="1"/>
        <v>40424</v>
      </c>
      <c r="D18" s="23" t="s">
        <v>53</v>
      </c>
      <c r="E18" s="14">
        <f t="shared" si="2"/>
        <v>40430</v>
      </c>
      <c r="G18" s="24" t="s">
        <v>84</v>
      </c>
      <c r="H18" s="24" t="s">
        <v>84</v>
      </c>
      <c r="I18" s="24" t="s">
        <v>84</v>
      </c>
      <c r="K18" s="16">
        <v>185</v>
      </c>
      <c r="L18" s="16">
        <v>224</v>
      </c>
      <c r="M18" s="16">
        <v>52</v>
      </c>
      <c r="O18" s="3">
        <v>352</v>
      </c>
      <c r="P18" s="3">
        <v>177</v>
      </c>
      <c r="Q18" s="3">
        <v>99</v>
      </c>
      <c r="S18" s="17">
        <v>923</v>
      </c>
      <c r="T18" s="3">
        <v>336</v>
      </c>
      <c r="U18" s="16">
        <v>259</v>
      </c>
      <c r="W18" s="16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8"/>
      <c r="AN18" s="13"/>
    </row>
    <row r="19" spans="1:40" ht="12.75">
      <c r="A19" s="3">
        <f t="shared" si="0"/>
        <v>37</v>
      </c>
      <c r="C19" s="14">
        <f>C18+7</f>
        <v>40431</v>
      </c>
      <c r="D19" s="23" t="s">
        <v>53</v>
      </c>
      <c r="E19" s="14">
        <f>E18+7</f>
        <v>40437</v>
      </c>
      <c r="G19" s="3">
        <v>517</v>
      </c>
      <c r="H19" s="3">
        <v>215</v>
      </c>
      <c r="I19" s="3">
        <v>58</v>
      </c>
      <c r="K19" s="16">
        <v>204</v>
      </c>
      <c r="L19" s="16">
        <v>225</v>
      </c>
      <c r="M19" s="16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8"/>
      <c r="AN19" s="13"/>
    </row>
    <row r="20" spans="1:40" ht="12.75">
      <c r="A20" s="3">
        <f t="shared" si="0"/>
        <v>38</v>
      </c>
      <c r="C20" s="14">
        <f>C19+7</f>
        <v>40438</v>
      </c>
      <c r="D20" s="23" t="s">
        <v>53</v>
      </c>
      <c r="E20" s="14">
        <f>E19+7</f>
        <v>40444</v>
      </c>
      <c r="G20" s="3">
        <v>588</v>
      </c>
      <c r="H20" s="3">
        <v>223</v>
      </c>
      <c r="I20" s="3">
        <v>78</v>
      </c>
      <c r="K20" s="16">
        <v>310</v>
      </c>
      <c r="L20" s="16">
        <v>226</v>
      </c>
      <c r="M20" s="16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5">
        <v>247</v>
      </c>
      <c r="AJ20" s="25">
        <v>147</v>
      </c>
      <c r="AK20" s="25">
        <v>55</v>
      </c>
      <c r="AM20" s="68"/>
      <c r="AN20" s="13"/>
    </row>
    <row r="21" spans="1:41" ht="12.75">
      <c r="A21" s="3">
        <f t="shared" si="0"/>
        <v>39</v>
      </c>
      <c r="C21" s="14">
        <f>C20+7</f>
        <v>40445</v>
      </c>
      <c r="D21" s="23" t="s">
        <v>53</v>
      </c>
      <c r="E21" s="14">
        <f>E20+7</f>
        <v>40451</v>
      </c>
      <c r="G21" s="3">
        <v>711</v>
      </c>
      <c r="H21" s="3">
        <v>229</v>
      </c>
      <c r="I21" s="3">
        <v>96</v>
      </c>
      <c r="K21" s="16">
        <v>372</v>
      </c>
      <c r="L21" s="16">
        <v>239</v>
      </c>
      <c r="M21" s="16">
        <v>92</v>
      </c>
      <c r="O21" s="25">
        <v>401</v>
      </c>
      <c r="P21" s="25">
        <v>184</v>
      </c>
      <c r="Q21" s="25">
        <v>174</v>
      </c>
      <c r="S21" s="68">
        <v>958</v>
      </c>
      <c r="T21" s="25">
        <v>338</v>
      </c>
      <c r="U21" s="25">
        <v>283</v>
      </c>
      <c r="W21" s="25">
        <v>206</v>
      </c>
      <c r="X21" s="25">
        <v>101</v>
      </c>
      <c r="Y21" s="25">
        <v>41</v>
      </c>
      <c r="AA21" s="25">
        <v>268</v>
      </c>
      <c r="AB21" s="25">
        <v>168</v>
      </c>
      <c r="AC21" s="25">
        <v>56</v>
      </c>
      <c r="AE21" s="25">
        <v>222</v>
      </c>
      <c r="AF21" s="25">
        <v>144</v>
      </c>
      <c r="AG21" s="25">
        <v>11</v>
      </c>
      <c r="AL21" s="21"/>
      <c r="AM21" s="68"/>
      <c r="AN21" s="51"/>
      <c r="AO21" s="21"/>
    </row>
    <row r="22" spans="1:37" ht="12.75">
      <c r="A22" s="3">
        <f t="shared" si="0"/>
        <v>40</v>
      </c>
      <c r="C22" s="14">
        <f>C21+7</f>
        <v>40452</v>
      </c>
      <c r="D22" s="23" t="s">
        <v>53</v>
      </c>
      <c r="E22" s="14">
        <f>E21+7</f>
        <v>40458</v>
      </c>
      <c r="G22" s="25">
        <v>897</v>
      </c>
      <c r="H22" s="25">
        <v>254</v>
      </c>
      <c r="I22" s="25">
        <v>176</v>
      </c>
      <c r="K22" s="26">
        <v>448</v>
      </c>
      <c r="L22" s="26">
        <v>255</v>
      </c>
      <c r="M22" s="26">
        <v>179</v>
      </c>
      <c r="P22" s="16"/>
      <c r="AI22" s="16"/>
      <c r="AJ22" s="16"/>
      <c r="AK22" s="16"/>
    </row>
    <row r="23" spans="1:38" ht="12.75">
      <c r="A23" s="3"/>
      <c r="C23" s="14"/>
      <c r="D23" s="23"/>
      <c r="E23" s="14"/>
      <c r="K23" s="16"/>
      <c r="L23" s="16"/>
      <c r="M23" s="16"/>
      <c r="P23" s="16"/>
      <c r="AE23" s="16"/>
      <c r="AF23" s="16"/>
      <c r="AG23" s="16"/>
      <c r="AI23" s="16"/>
      <c r="AJ23" s="16"/>
      <c r="AK23" s="16"/>
      <c r="AL23" s="16"/>
    </row>
    <row r="24" spans="1:38" ht="12.75">
      <c r="A24" s="27" t="s">
        <v>85</v>
      </c>
      <c r="C24" s="14"/>
      <c r="D24" s="23"/>
      <c r="E24" s="14"/>
      <c r="K24" s="16"/>
      <c r="L24" s="16"/>
      <c r="M24" s="16"/>
      <c r="P24" s="16"/>
      <c r="AE24" s="16"/>
      <c r="AF24" s="16"/>
      <c r="AG24" s="16"/>
      <c r="AL24" s="16"/>
    </row>
    <row r="25" spans="1:33" ht="12.75">
      <c r="A25" s="3"/>
      <c r="C25" s="14"/>
      <c r="D25" s="23"/>
      <c r="E25" s="14"/>
      <c r="K25" s="16"/>
      <c r="L25" s="16"/>
      <c r="M25" s="16"/>
      <c r="P25" s="16"/>
      <c r="AE25" s="16"/>
      <c r="AF25" s="16"/>
      <c r="AG25" s="16"/>
    </row>
    <row r="26" spans="1:33" ht="12.75">
      <c r="A26" s="3"/>
      <c r="C26" s="14"/>
      <c r="D26" s="23"/>
      <c r="E26" s="14"/>
      <c r="K26" s="16"/>
      <c r="L26" s="16"/>
      <c r="M26" s="16"/>
      <c r="P26" s="16"/>
      <c r="AE26" s="16"/>
      <c r="AF26" s="16"/>
      <c r="AG26" s="16"/>
    </row>
    <row r="27" spans="1:33" ht="12.75">
      <c r="A27" s="3"/>
      <c r="C27" s="14"/>
      <c r="D27" s="23"/>
      <c r="E27" s="14"/>
      <c r="K27" s="16"/>
      <c r="L27" s="16"/>
      <c r="M27" s="16"/>
      <c r="P27" s="16"/>
      <c r="AE27" s="16"/>
      <c r="AF27" s="16"/>
      <c r="AG27" s="16"/>
    </row>
    <row r="28" spans="1:33" ht="12.75">
      <c r="A28" s="3"/>
      <c r="C28" s="14"/>
      <c r="D28" s="23"/>
      <c r="E28" s="14"/>
      <c r="K28" s="16"/>
      <c r="L28" s="16"/>
      <c r="M28" s="16"/>
      <c r="P28" s="16"/>
      <c r="AE28" s="16"/>
      <c r="AF28" s="16"/>
      <c r="AG28" s="16"/>
    </row>
    <row r="29" spans="1:33" ht="12.75">
      <c r="A29" s="3"/>
      <c r="C29" s="14"/>
      <c r="D29" s="23"/>
      <c r="E29" s="14"/>
      <c r="K29" s="16"/>
      <c r="L29" s="16"/>
      <c r="M29" s="16"/>
      <c r="P29" s="16"/>
      <c r="AE29" s="16"/>
      <c r="AF29" s="16"/>
      <c r="AG29" s="16"/>
    </row>
    <row r="30" spans="1:33" ht="12.75">
      <c r="A30" s="3"/>
      <c r="C30" s="14"/>
      <c r="D30" s="23"/>
      <c r="E30" s="14"/>
      <c r="K30" s="16"/>
      <c r="L30" s="16"/>
      <c r="M30" s="16"/>
      <c r="P30" s="16"/>
      <c r="AE30" s="16"/>
      <c r="AF30" s="16"/>
      <c r="AG30" s="16"/>
    </row>
  </sheetData>
  <sheetProtection/>
  <printOptions horizontalCentered="1"/>
  <pageMargins left="0.5" right="0.5" top="0.75" bottom="0.7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9"/>
  <sheetViews>
    <sheetView zoomScale="60" zoomScaleNormal="60" zoomScalePageLayoutView="0" workbookViewId="0" topLeftCell="A1">
      <selection activeCell="A2" sqref="A2"/>
    </sheetView>
  </sheetViews>
  <sheetFormatPr defaultColWidth="9.140625" defaultRowHeight="12.75"/>
  <cols>
    <col min="1" max="1" width="7.140625" style="87" customWidth="1"/>
    <col min="2" max="2" width="2.8515625" style="87" customWidth="1"/>
    <col min="3" max="3" width="9.8515625" style="87" customWidth="1"/>
    <col min="4" max="4" width="3.28125" style="87" customWidth="1"/>
    <col min="5" max="5" width="10.28125" style="87" customWidth="1"/>
    <col min="6" max="6" width="2.140625" style="87" customWidth="1"/>
    <col min="7" max="9" width="9.140625" style="87" customWidth="1"/>
    <col min="10" max="10" width="2.7109375" style="87" customWidth="1"/>
    <col min="11" max="13" width="9.140625" style="87" customWidth="1"/>
    <col min="14" max="14" width="2.7109375" style="87" customWidth="1"/>
    <col min="15" max="17" width="9.140625" style="87" customWidth="1"/>
    <col min="18" max="18" width="2.7109375" style="87" customWidth="1"/>
    <col min="19" max="21" width="9.140625" style="87" customWidth="1"/>
    <col min="22" max="22" width="2.7109375" style="87" customWidth="1"/>
    <col min="23" max="25" width="9.140625" style="87" customWidth="1"/>
    <col min="26" max="26" width="2.7109375" style="87" customWidth="1"/>
    <col min="27" max="29" width="9.140625" style="87" customWidth="1"/>
    <col min="30" max="30" width="1.8515625" style="87" customWidth="1"/>
    <col min="31" max="33" width="9.140625" style="87" customWidth="1"/>
    <col min="34" max="34" width="3.7109375" style="87" customWidth="1"/>
    <col min="35" max="16384" width="9.140625" style="87" customWidth="1"/>
  </cols>
  <sheetData>
    <row r="1" spans="1:37" s="86" customFormat="1" ht="15">
      <c r="A1" s="86" t="s">
        <v>86</v>
      </c>
      <c r="AI1" s="87"/>
      <c r="AJ1" s="87"/>
      <c r="AK1" s="87"/>
    </row>
    <row r="2" spans="1:41" ht="15">
      <c r="A2" s="88" t="s">
        <v>38</v>
      </c>
      <c r="G2" s="89"/>
      <c r="H2" s="89">
        <v>2004</v>
      </c>
      <c r="I2" s="89"/>
      <c r="J2" s="88"/>
      <c r="K2" s="89"/>
      <c r="L2" s="89">
        <v>2005</v>
      </c>
      <c r="M2" s="89"/>
      <c r="N2" s="88"/>
      <c r="O2" s="89"/>
      <c r="P2" s="89">
        <v>2006</v>
      </c>
      <c r="Q2" s="89"/>
      <c r="R2" s="88"/>
      <c r="S2" s="89"/>
      <c r="T2" s="89">
        <v>2007</v>
      </c>
      <c r="U2" s="89"/>
      <c r="V2" s="88"/>
      <c r="W2" s="89"/>
      <c r="X2" s="89">
        <v>2008</v>
      </c>
      <c r="Y2" s="89"/>
      <c r="Z2" s="88"/>
      <c r="AA2" s="89"/>
      <c r="AB2" s="89">
        <v>2009</v>
      </c>
      <c r="AC2" s="89"/>
      <c r="AE2" s="89"/>
      <c r="AF2" s="89">
        <v>2010</v>
      </c>
      <c r="AG2" s="89"/>
      <c r="AH2" s="89"/>
      <c r="AI2" s="89"/>
      <c r="AJ2" s="89">
        <v>2011</v>
      </c>
      <c r="AK2" s="89"/>
      <c r="AL2" s="89"/>
      <c r="AM2" s="89"/>
      <c r="AN2" s="89">
        <v>2012</v>
      </c>
      <c r="AO2" s="89"/>
    </row>
    <row r="3" spans="1:41" ht="15">
      <c r="A3" s="89" t="s">
        <v>45</v>
      </c>
      <c r="B3" s="90"/>
      <c r="C3" s="91" t="s">
        <v>46</v>
      </c>
      <c r="D3" s="91"/>
      <c r="E3" s="91"/>
      <c r="F3" s="90"/>
      <c r="G3" s="89" t="s">
        <v>35</v>
      </c>
      <c r="H3" s="89" t="s">
        <v>36</v>
      </c>
      <c r="I3" s="89" t="s">
        <v>37</v>
      </c>
      <c r="J3" s="89"/>
      <c r="K3" s="89" t="s">
        <v>35</v>
      </c>
      <c r="L3" s="89" t="s">
        <v>36</v>
      </c>
      <c r="M3" s="89" t="s">
        <v>37</v>
      </c>
      <c r="N3" s="89"/>
      <c r="O3" s="89" t="s">
        <v>35</v>
      </c>
      <c r="P3" s="89" t="s">
        <v>36</v>
      </c>
      <c r="Q3" s="89" t="s">
        <v>37</v>
      </c>
      <c r="R3" s="89"/>
      <c r="S3" s="89" t="s">
        <v>35</v>
      </c>
      <c r="T3" s="89" t="s">
        <v>36</v>
      </c>
      <c r="U3" s="89" t="s">
        <v>37</v>
      </c>
      <c r="V3" s="89"/>
      <c r="W3" s="89" t="s">
        <v>35</v>
      </c>
      <c r="X3" s="89" t="s">
        <v>36</v>
      </c>
      <c r="Y3" s="89" t="s">
        <v>37</v>
      </c>
      <c r="Z3" s="89"/>
      <c r="AA3" s="89" t="s">
        <v>35</v>
      </c>
      <c r="AB3" s="89" t="s">
        <v>36</v>
      </c>
      <c r="AC3" s="89" t="s">
        <v>37</v>
      </c>
      <c r="AD3" s="90"/>
      <c r="AE3" s="89" t="s">
        <v>35</v>
      </c>
      <c r="AF3" s="89" t="s">
        <v>36</v>
      </c>
      <c r="AG3" s="89" t="s">
        <v>37</v>
      </c>
      <c r="AH3" s="89"/>
      <c r="AI3" s="89" t="s">
        <v>35</v>
      </c>
      <c r="AJ3" s="89" t="s">
        <v>36</v>
      </c>
      <c r="AK3" s="89" t="s">
        <v>37</v>
      </c>
      <c r="AL3" s="89"/>
      <c r="AM3" s="89" t="s">
        <v>35</v>
      </c>
      <c r="AN3" s="89" t="s">
        <v>36</v>
      </c>
      <c r="AO3" s="89" t="s">
        <v>37</v>
      </c>
    </row>
    <row r="4" spans="1:41" ht="15">
      <c r="A4" s="88">
        <v>34</v>
      </c>
      <c r="C4" s="92">
        <v>40410</v>
      </c>
      <c r="D4" s="93" t="s">
        <v>53</v>
      </c>
      <c r="E4" s="92">
        <v>40416</v>
      </c>
      <c r="K4" s="94">
        <v>108</v>
      </c>
      <c r="L4" s="94">
        <v>0</v>
      </c>
      <c r="M4" s="94">
        <v>244</v>
      </c>
      <c r="O4" s="94">
        <v>170</v>
      </c>
      <c r="P4" s="94">
        <v>0</v>
      </c>
      <c r="Q4" s="94">
        <v>206</v>
      </c>
      <c r="S4" s="94">
        <v>96</v>
      </c>
      <c r="T4" s="94">
        <v>0</v>
      </c>
      <c r="U4" s="94">
        <v>420</v>
      </c>
      <c r="W4" s="94">
        <v>201</v>
      </c>
      <c r="X4" s="94">
        <v>1</v>
      </c>
      <c r="Y4" s="94">
        <v>119</v>
      </c>
      <c r="AE4" s="87">
        <v>188</v>
      </c>
      <c r="AF4" s="88">
        <v>0</v>
      </c>
      <c r="AG4" s="87">
        <v>72</v>
      </c>
      <c r="AJ4" s="88"/>
      <c r="AM4" s="88">
        <v>108</v>
      </c>
      <c r="AN4" s="88">
        <v>0</v>
      </c>
      <c r="AO4" s="88">
        <v>109</v>
      </c>
    </row>
    <row r="5" spans="1:41" ht="15">
      <c r="A5" s="88">
        <f aca="true" t="shared" si="0" ref="A5:A17">A4+1</f>
        <v>35</v>
      </c>
      <c r="C5" s="92">
        <f aca="true" t="shared" si="1" ref="C5:C17">C4+7</f>
        <v>40417</v>
      </c>
      <c r="D5" s="93" t="s">
        <v>53</v>
      </c>
      <c r="E5" s="92">
        <f aca="true" t="shared" si="2" ref="E5:E17">E4+7</f>
        <v>40423</v>
      </c>
      <c r="K5" s="94">
        <v>153</v>
      </c>
      <c r="L5" s="94">
        <v>0</v>
      </c>
      <c r="M5" s="94">
        <v>337</v>
      </c>
      <c r="O5" s="94">
        <v>272</v>
      </c>
      <c r="P5" s="94">
        <v>0</v>
      </c>
      <c r="Q5" s="94">
        <v>353</v>
      </c>
      <c r="S5" s="94">
        <v>135</v>
      </c>
      <c r="T5" s="94">
        <v>0</v>
      </c>
      <c r="U5" s="94">
        <v>953</v>
      </c>
      <c r="W5" s="94">
        <v>397</v>
      </c>
      <c r="X5" s="94">
        <v>3</v>
      </c>
      <c r="Y5" s="94">
        <v>184</v>
      </c>
      <c r="AA5" s="94">
        <v>94</v>
      </c>
      <c r="AB5" s="94">
        <v>0</v>
      </c>
      <c r="AC5" s="94">
        <v>33</v>
      </c>
      <c r="AE5" s="87">
        <v>330</v>
      </c>
      <c r="AF5" s="88">
        <v>0</v>
      </c>
      <c r="AG5" s="87">
        <v>136</v>
      </c>
      <c r="AJ5" s="88"/>
      <c r="AM5" s="88">
        <f>269+AM4</f>
        <v>377</v>
      </c>
      <c r="AN5" s="88">
        <v>0</v>
      </c>
      <c r="AO5" s="88">
        <v>222</v>
      </c>
    </row>
    <row r="6" spans="1:41" ht="15">
      <c r="A6" s="88">
        <f t="shared" si="0"/>
        <v>36</v>
      </c>
      <c r="C6" s="92">
        <f t="shared" si="1"/>
        <v>40424</v>
      </c>
      <c r="D6" s="93" t="s">
        <v>53</v>
      </c>
      <c r="E6" s="92">
        <f t="shared" si="2"/>
        <v>40430</v>
      </c>
      <c r="K6" s="94">
        <v>316</v>
      </c>
      <c r="L6" s="94">
        <v>2</v>
      </c>
      <c r="M6" s="94">
        <v>481</v>
      </c>
      <c r="O6" s="94">
        <v>452</v>
      </c>
      <c r="P6" s="94">
        <v>4</v>
      </c>
      <c r="Q6" s="94">
        <v>518</v>
      </c>
      <c r="S6" s="94">
        <v>261</v>
      </c>
      <c r="T6" s="94">
        <v>0</v>
      </c>
      <c r="U6" s="94">
        <v>1220</v>
      </c>
      <c r="W6" s="94">
        <v>687</v>
      </c>
      <c r="X6" s="94">
        <v>3</v>
      </c>
      <c r="Y6" s="94">
        <v>225</v>
      </c>
      <c r="AA6" s="94">
        <v>264</v>
      </c>
      <c r="AB6" s="94">
        <v>0</v>
      </c>
      <c r="AC6" s="94">
        <v>68</v>
      </c>
      <c r="AE6" s="87">
        <v>475</v>
      </c>
      <c r="AF6" s="88">
        <v>2</v>
      </c>
      <c r="AG6" s="87">
        <v>212</v>
      </c>
      <c r="AI6" s="87">
        <v>134</v>
      </c>
      <c r="AJ6" s="88">
        <v>2</v>
      </c>
      <c r="AK6" s="87">
        <v>102</v>
      </c>
      <c r="AM6" s="88">
        <f>301+AM5</f>
        <v>678</v>
      </c>
      <c r="AN6" s="88">
        <v>1</v>
      </c>
      <c r="AO6" s="88">
        <v>293</v>
      </c>
    </row>
    <row r="7" spans="1:41" ht="15">
      <c r="A7" s="88">
        <f t="shared" si="0"/>
        <v>37</v>
      </c>
      <c r="C7" s="92">
        <f t="shared" si="1"/>
        <v>40431</v>
      </c>
      <c r="D7" s="93" t="s">
        <v>53</v>
      </c>
      <c r="E7" s="92">
        <f t="shared" si="2"/>
        <v>40437</v>
      </c>
      <c r="G7" s="94">
        <v>274</v>
      </c>
      <c r="H7" s="94">
        <v>9</v>
      </c>
      <c r="I7" s="94">
        <v>31</v>
      </c>
      <c r="K7" s="94">
        <v>676</v>
      </c>
      <c r="L7" s="94">
        <v>4</v>
      </c>
      <c r="M7" s="94">
        <v>584</v>
      </c>
      <c r="O7" s="94">
        <v>565</v>
      </c>
      <c r="P7" s="94">
        <v>12</v>
      </c>
      <c r="Q7" s="94">
        <v>658</v>
      </c>
      <c r="S7" s="94">
        <v>368</v>
      </c>
      <c r="T7" s="94">
        <v>0</v>
      </c>
      <c r="U7" s="94">
        <v>1345</v>
      </c>
      <c r="W7" s="94">
        <v>1139</v>
      </c>
      <c r="X7" s="94">
        <v>4</v>
      </c>
      <c r="Y7" s="94">
        <v>262</v>
      </c>
      <c r="AA7" s="94">
        <v>521</v>
      </c>
      <c r="AB7" s="94">
        <v>10</v>
      </c>
      <c r="AC7" s="94">
        <v>221</v>
      </c>
      <c r="AE7" s="87">
        <v>599</v>
      </c>
      <c r="AF7" s="88">
        <v>7</v>
      </c>
      <c r="AG7" s="87">
        <v>239</v>
      </c>
      <c r="AI7" s="87">
        <v>646</v>
      </c>
      <c r="AJ7" s="88">
        <v>5</v>
      </c>
      <c r="AK7" s="87">
        <v>333</v>
      </c>
      <c r="AM7" s="88">
        <f>282+AM6</f>
        <v>960</v>
      </c>
      <c r="AN7" s="88">
        <v>1</v>
      </c>
      <c r="AO7" s="88">
        <v>450</v>
      </c>
    </row>
    <row r="8" spans="1:41" ht="15">
      <c r="A8" s="88">
        <f t="shared" si="0"/>
        <v>38</v>
      </c>
      <c r="C8" s="92">
        <f t="shared" si="1"/>
        <v>40438</v>
      </c>
      <c r="D8" s="93" t="s">
        <v>53</v>
      </c>
      <c r="E8" s="92">
        <f t="shared" si="2"/>
        <v>40444</v>
      </c>
      <c r="G8" s="94">
        <v>686</v>
      </c>
      <c r="H8" s="94">
        <v>36</v>
      </c>
      <c r="I8" s="94">
        <v>132</v>
      </c>
      <c r="K8" s="94">
        <v>1054</v>
      </c>
      <c r="L8" s="94">
        <v>36</v>
      </c>
      <c r="M8" s="94">
        <v>834</v>
      </c>
      <c r="O8" s="94">
        <v>677</v>
      </c>
      <c r="P8" s="94">
        <v>44</v>
      </c>
      <c r="Q8" s="94">
        <v>771</v>
      </c>
      <c r="S8" s="94">
        <v>547</v>
      </c>
      <c r="T8" s="94">
        <v>0</v>
      </c>
      <c r="U8" s="94">
        <v>1438</v>
      </c>
      <c r="W8" s="94">
        <v>1387</v>
      </c>
      <c r="X8" s="94">
        <v>17</v>
      </c>
      <c r="Y8" s="94">
        <v>307</v>
      </c>
      <c r="AA8" s="94">
        <v>830</v>
      </c>
      <c r="AB8" s="94">
        <v>35</v>
      </c>
      <c r="AC8" s="94">
        <v>535</v>
      </c>
      <c r="AE8" s="87">
        <v>733</v>
      </c>
      <c r="AF8" s="88">
        <v>27</v>
      </c>
      <c r="AG8" s="87">
        <v>519</v>
      </c>
      <c r="AI8" s="87">
        <v>1109</v>
      </c>
      <c r="AJ8" s="88">
        <v>24</v>
      </c>
      <c r="AK8" s="87">
        <v>477</v>
      </c>
      <c r="AM8" s="88">
        <f>350+AM7</f>
        <v>1310</v>
      </c>
      <c r="AN8" s="88">
        <v>12</v>
      </c>
      <c r="AO8" s="88">
        <v>719</v>
      </c>
    </row>
    <row r="9" spans="1:41" ht="15">
      <c r="A9" s="88">
        <f t="shared" si="0"/>
        <v>39</v>
      </c>
      <c r="C9" s="92">
        <f t="shared" si="1"/>
        <v>40445</v>
      </c>
      <c r="D9" s="93" t="s">
        <v>53</v>
      </c>
      <c r="E9" s="92">
        <f t="shared" si="2"/>
        <v>40451</v>
      </c>
      <c r="G9" s="94">
        <v>1304</v>
      </c>
      <c r="H9" s="94">
        <v>145</v>
      </c>
      <c r="I9" s="94">
        <v>503</v>
      </c>
      <c r="K9" s="94">
        <v>1162</v>
      </c>
      <c r="L9" s="94">
        <v>133</v>
      </c>
      <c r="M9" s="94">
        <v>1028</v>
      </c>
      <c r="O9" s="94">
        <v>826</v>
      </c>
      <c r="P9" s="94">
        <v>66</v>
      </c>
      <c r="Q9" s="94">
        <v>1073</v>
      </c>
      <c r="S9" s="94">
        <v>762</v>
      </c>
      <c r="T9" s="94">
        <v>2</v>
      </c>
      <c r="U9" s="94">
        <v>1627</v>
      </c>
      <c r="W9" s="94">
        <v>1676</v>
      </c>
      <c r="X9" s="94">
        <v>71</v>
      </c>
      <c r="Y9" s="94">
        <v>416</v>
      </c>
      <c r="AA9" s="94">
        <v>1021</v>
      </c>
      <c r="AB9" s="94">
        <v>109</v>
      </c>
      <c r="AC9" s="94">
        <v>870</v>
      </c>
      <c r="AE9" s="87">
        <v>921</v>
      </c>
      <c r="AF9" s="88">
        <v>300</v>
      </c>
      <c r="AG9" s="87">
        <v>649</v>
      </c>
      <c r="AI9" s="87">
        <v>1338</v>
      </c>
      <c r="AJ9" s="88">
        <v>89</v>
      </c>
      <c r="AK9" s="87">
        <v>770</v>
      </c>
      <c r="AM9" s="88">
        <f>399+AM8</f>
        <v>1709</v>
      </c>
      <c r="AN9" s="88">
        <f>157+AN8</f>
        <v>169</v>
      </c>
      <c r="AO9" s="88">
        <v>1316</v>
      </c>
    </row>
    <row r="10" spans="1:41" ht="15">
      <c r="A10" s="88">
        <f t="shared" si="0"/>
        <v>40</v>
      </c>
      <c r="C10" s="92">
        <f t="shared" si="1"/>
        <v>40452</v>
      </c>
      <c r="D10" s="93" t="s">
        <v>53</v>
      </c>
      <c r="E10" s="92">
        <f t="shared" si="2"/>
        <v>40458</v>
      </c>
      <c r="G10" s="94">
        <v>1642</v>
      </c>
      <c r="H10" s="94">
        <v>472</v>
      </c>
      <c r="I10" s="94">
        <v>962</v>
      </c>
      <c r="K10" s="94">
        <v>1254</v>
      </c>
      <c r="L10" s="94">
        <v>245</v>
      </c>
      <c r="M10" s="94">
        <v>1406</v>
      </c>
      <c r="O10" s="94">
        <v>973</v>
      </c>
      <c r="P10" s="94">
        <v>115</v>
      </c>
      <c r="Q10" s="94">
        <v>1950</v>
      </c>
      <c r="S10" s="94">
        <v>835</v>
      </c>
      <c r="T10" s="94">
        <v>26</v>
      </c>
      <c r="U10" s="94">
        <v>2781</v>
      </c>
      <c r="W10" s="94">
        <v>1792</v>
      </c>
      <c r="X10" s="94">
        <v>188</v>
      </c>
      <c r="Y10" s="94">
        <v>710</v>
      </c>
      <c r="AA10" s="94">
        <v>1046</v>
      </c>
      <c r="AB10" s="94">
        <v>118</v>
      </c>
      <c r="AC10" s="94">
        <v>893</v>
      </c>
      <c r="AE10" s="95">
        <v>1118</v>
      </c>
      <c r="AF10" s="88">
        <v>628</v>
      </c>
      <c r="AG10" s="87">
        <v>718</v>
      </c>
      <c r="AI10" s="87">
        <v>1396</v>
      </c>
      <c r="AJ10" s="88">
        <v>144</v>
      </c>
      <c r="AK10" s="87">
        <v>1249</v>
      </c>
      <c r="AM10" s="88">
        <f>440+AM9</f>
        <v>2149</v>
      </c>
      <c r="AN10" s="88">
        <f>231+AN9</f>
        <v>400</v>
      </c>
      <c r="AO10" s="88">
        <v>2076</v>
      </c>
    </row>
    <row r="11" spans="1:41" ht="15">
      <c r="A11" s="88">
        <f t="shared" si="0"/>
        <v>41</v>
      </c>
      <c r="C11" s="92">
        <f t="shared" si="1"/>
        <v>40459</v>
      </c>
      <c r="D11" s="93" t="s">
        <v>53</v>
      </c>
      <c r="E11" s="92">
        <f t="shared" si="2"/>
        <v>40465</v>
      </c>
      <c r="G11" s="94">
        <v>1906</v>
      </c>
      <c r="H11" s="94">
        <v>897</v>
      </c>
      <c r="I11" s="94">
        <v>1560</v>
      </c>
      <c r="K11" s="94">
        <v>1342</v>
      </c>
      <c r="L11" s="94">
        <v>514</v>
      </c>
      <c r="M11" s="94">
        <v>1808</v>
      </c>
      <c r="O11" s="94">
        <v>1061</v>
      </c>
      <c r="P11" s="94">
        <v>182</v>
      </c>
      <c r="Q11" s="94">
        <v>2471</v>
      </c>
      <c r="S11" s="94">
        <v>974</v>
      </c>
      <c r="T11" s="94">
        <v>51</v>
      </c>
      <c r="U11" s="94">
        <v>4108</v>
      </c>
      <c r="W11" s="94">
        <v>1856</v>
      </c>
      <c r="X11" s="94">
        <v>335</v>
      </c>
      <c r="Y11" s="94">
        <v>849</v>
      </c>
      <c r="AA11" s="94">
        <v>1082</v>
      </c>
      <c r="AB11" s="94">
        <v>138</v>
      </c>
      <c r="AC11" s="94">
        <v>1118</v>
      </c>
      <c r="AE11" s="95">
        <v>1181</v>
      </c>
      <c r="AF11" s="88">
        <v>898</v>
      </c>
      <c r="AG11" s="87">
        <v>816</v>
      </c>
      <c r="AI11" s="87">
        <v>1404</v>
      </c>
      <c r="AJ11" s="88">
        <v>183</v>
      </c>
      <c r="AK11" s="87">
        <v>1398</v>
      </c>
      <c r="AM11" s="88">
        <f>103+AM10</f>
        <v>2252</v>
      </c>
      <c r="AN11" s="88">
        <f>78+AN10</f>
        <v>478</v>
      </c>
      <c r="AO11" s="88">
        <v>2288</v>
      </c>
    </row>
    <row r="12" spans="1:41" ht="15">
      <c r="A12" s="88">
        <f t="shared" si="0"/>
        <v>42</v>
      </c>
      <c r="C12" s="92">
        <f t="shared" si="1"/>
        <v>40466</v>
      </c>
      <c r="D12" s="93" t="s">
        <v>53</v>
      </c>
      <c r="E12" s="92">
        <f t="shared" si="2"/>
        <v>40472</v>
      </c>
      <c r="G12" s="94">
        <v>2060</v>
      </c>
      <c r="H12" s="94">
        <v>948</v>
      </c>
      <c r="I12" s="94">
        <v>1826</v>
      </c>
      <c r="K12" s="94">
        <v>1383</v>
      </c>
      <c r="L12" s="94">
        <v>554</v>
      </c>
      <c r="M12" s="94">
        <v>1989</v>
      </c>
      <c r="O12" s="94">
        <v>1111</v>
      </c>
      <c r="P12" s="94">
        <v>220</v>
      </c>
      <c r="Q12" s="94">
        <v>3271</v>
      </c>
      <c r="S12" s="94">
        <v>1021</v>
      </c>
      <c r="T12" s="94">
        <v>84</v>
      </c>
      <c r="U12" s="94">
        <v>4742</v>
      </c>
      <c r="W12" s="94">
        <v>1967</v>
      </c>
      <c r="X12" s="94">
        <v>401</v>
      </c>
      <c r="Y12" s="94">
        <v>884</v>
      </c>
      <c r="AA12" s="94">
        <v>1109</v>
      </c>
      <c r="AB12" s="94">
        <v>154</v>
      </c>
      <c r="AC12" s="94">
        <v>1373</v>
      </c>
      <c r="AE12" s="95">
        <v>1292</v>
      </c>
      <c r="AF12" s="88">
        <v>909</v>
      </c>
      <c r="AG12" s="87">
        <v>822</v>
      </c>
      <c r="AI12" s="87">
        <v>1483</v>
      </c>
      <c r="AJ12" s="88">
        <v>280</v>
      </c>
      <c r="AK12" s="87">
        <v>1516</v>
      </c>
      <c r="AM12" s="88">
        <f>93+AM11</f>
        <v>2345</v>
      </c>
      <c r="AN12" s="88">
        <f>75+AN11</f>
        <v>553</v>
      </c>
      <c r="AO12" s="88">
        <v>2891</v>
      </c>
    </row>
    <row r="13" spans="1:41" ht="15">
      <c r="A13" s="88">
        <f t="shared" si="0"/>
        <v>43</v>
      </c>
      <c r="C13" s="92">
        <f t="shared" si="1"/>
        <v>40473</v>
      </c>
      <c r="D13" s="93" t="s">
        <v>53</v>
      </c>
      <c r="E13" s="92">
        <f t="shared" si="2"/>
        <v>40479</v>
      </c>
      <c r="G13" s="94">
        <v>2062</v>
      </c>
      <c r="H13" s="94">
        <v>978</v>
      </c>
      <c r="I13" s="94">
        <v>1988</v>
      </c>
      <c r="K13" s="94">
        <v>1403</v>
      </c>
      <c r="L13" s="94">
        <v>687</v>
      </c>
      <c r="M13" s="94">
        <v>2094</v>
      </c>
      <c r="O13" s="94">
        <v>1133</v>
      </c>
      <c r="P13" s="94">
        <v>230</v>
      </c>
      <c r="Q13" s="94">
        <v>3296</v>
      </c>
      <c r="S13" s="94">
        <v>1022</v>
      </c>
      <c r="T13" s="94">
        <v>84</v>
      </c>
      <c r="U13" s="94">
        <v>4897</v>
      </c>
      <c r="W13" s="94">
        <v>2024</v>
      </c>
      <c r="X13" s="94">
        <v>439</v>
      </c>
      <c r="Y13" s="94">
        <v>896</v>
      </c>
      <c r="AA13" s="94">
        <v>1126</v>
      </c>
      <c r="AB13" s="94">
        <v>170</v>
      </c>
      <c r="AC13" s="94">
        <v>1396</v>
      </c>
      <c r="AE13" s="96">
        <v>1299</v>
      </c>
      <c r="AF13" s="97">
        <v>909</v>
      </c>
      <c r="AG13" s="86">
        <v>822</v>
      </c>
      <c r="AH13" s="86"/>
      <c r="AI13" s="87">
        <v>1533</v>
      </c>
      <c r="AJ13" s="88">
        <v>325</v>
      </c>
      <c r="AK13" s="87">
        <v>1530</v>
      </c>
      <c r="AM13" s="88">
        <f>109+AM12</f>
        <v>2454</v>
      </c>
      <c r="AN13" s="88">
        <f>8+AN12</f>
        <v>561</v>
      </c>
      <c r="AO13" s="88">
        <v>3194</v>
      </c>
    </row>
    <row r="14" spans="1:41" ht="15">
      <c r="A14" s="88">
        <f t="shared" si="0"/>
        <v>44</v>
      </c>
      <c r="C14" s="92">
        <f t="shared" si="1"/>
        <v>40480</v>
      </c>
      <c r="D14" s="93" t="s">
        <v>53</v>
      </c>
      <c r="E14" s="92">
        <f t="shared" si="2"/>
        <v>40486</v>
      </c>
      <c r="G14" s="94">
        <v>2079</v>
      </c>
      <c r="H14" s="94">
        <v>989</v>
      </c>
      <c r="I14" s="94">
        <v>2006</v>
      </c>
      <c r="K14" s="98">
        <v>1426</v>
      </c>
      <c r="L14" s="98">
        <v>772</v>
      </c>
      <c r="M14" s="98">
        <v>2219</v>
      </c>
      <c r="O14" s="94">
        <v>1173</v>
      </c>
      <c r="P14" s="94">
        <v>235</v>
      </c>
      <c r="Q14" s="94">
        <v>3455</v>
      </c>
      <c r="S14" s="94">
        <v>1031</v>
      </c>
      <c r="T14" s="94">
        <v>88</v>
      </c>
      <c r="U14" s="94">
        <v>5018</v>
      </c>
      <c r="W14" s="94">
        <v>2122</v>
      </c>
      <c r="X14" s="94">
        <v>447</v>
      </c>
      <c r="Y14" s="94">
        <v>901</v>
      </c>
      <c r="AA14" s="94">
        <v>1144</v>
      </c>
      <c r="AB14" s="94">
        <v>178</v>
      </c>
      <c r="AC14" s="94">
        <v>1405</v>
      </c>
      <c r="AI14" s="87">
        <v>1578</v>
      </c>
      <c r="AJ14" s="88">
        <v>348</v>
      </c>
      <c r="AK14" s="87">
        <v>1557</v>
      </c>
      <c r="AM14" s="88">
        <f>93+AM13</f>
        <v>2547</v>
      </c>
      <c r="AN14" s="88">
        <f>19+AN13</f>
        <v>580</v>
      </c>
      <c r="AO14" s="88">
        <v>3558</v>
      </c>
    </row>
    <row r="15" spans="1:41" ht="15">
      <c r="A15" s="88">
        <f t="shared" si="0"/>
        <v>45</v>
      </c>
      <c r="C15" s="92">
        <f t="shared" si="1"/>
        <v>40487</v>
      </c>
      <c r="D15" s="93" t="s">
        <v>53</v>
      </c>
      <c r="E15" s="92">
        <f t="shared" si="2"/>
        <v>40493</v>
      </c>
      <c r="G15" s="94">
        <v>2118</v>
      </c>
      <c r="H15" s="94">
        <v>998</v>
      </c>
      <c r="I15" s="94">
        <v>2025</v>
      </c>
      <c r="K15" s="88"/>
      <c r="O15" s="94">
        <v>1181</v>
      </c>
      <c r="P15" s="94">
        <v>247</v>
      </c>
      <c r="Q15" s="94">
        <v>3880</v>
      </c>
      <c r="S15" s="94">
        <v>1039</v>
      </c>
      <c r="T15" s="94">
        <v>88</v>
      </c>
      <c r="U15" s="94">
        <v>5026</v>
      </c>
      <c r="W15" s="94">
        <v>2122</v>
      </c>
      <c r="X15" s="94">
        <v>447</v>
      </c>
      <c r="Y15" s="94">
        <v>901</v>
      </c>
      <c r="AA15" s="94">
        <v>1180</v>
      </c>
      <c r="AB15" s="94">
        <v>197</v>
      </c>
      <c r="AC15" s="94">
        <v>1657</v>
      </c>
      <c r="AI15" s="87">
        <v>1599</v>
      </c>
      <c r="AJ15" s="88">
        <v>359</v>
      </c>
      <c r="AK15" s="87">
        <v>1613</v>
      </c>
      <c r="AM15" s="88">
        <f>28+AM14</f>
        <v>2575</v>
      </c>
      <c r="AN15" s="88">
        <v>587</v>
      </c>
      <c r="AO15" s="88">
        <v>3610</v>
      </c>
    </row>
    <row r="16" spans="1:41" ht="15">
      <c r="A16" s="88">
        <f t="shared" si="0"/>
        <v>46</v>
      </c>
      <c r="C16" s="92">
        <f t="shared" si="1"/>
        <v>40494</v>
      </c>
      <c r="D16" s="93" t="s">
        <v>53</v>
      </c>
      <c r="E16" s="92">
        <f t="shared" si="2"/>
        <v>40500</v>
      </c>
      <c r="G16" s="94">
        <v>2139</v>
      </c>
      <c r="H16" s="94">
        <v>1010</v>
      </c>
      <c r="I16" s="94">
        <v>2034</v>
      </c>
      <c r="K16" s="88"/>
      <c r="O16" s="98">
        <v>1181</v>
      </c>
      <c r="P16" s="98">
        <v>249</v>
      </c>
      <c r="Q16" s="98">
        <v>3884</v>
      </c>
      <c r="S16" s="98">
        <v>1056</v>
      </c>
      <c r="T16" s="98">
        <v>97</v>
      </c>
      <c r="U16" s="98">
        <v>5189</v>
      </c>
      <c r="W16" s="94">
        <v>2128</v>
      </c>
      <c r="X16" s="94">
        <v>447</v>
      </c>
      <c r="Y16" s="94">
        <v>906</v>
      </c>
      <c r="AA16" s="94">
        <v>1191</v>
      </c>
      <c r="AB16" s="94">
        <v>201</v>
      </c>
      <c r="AC16" s="94">
        <v>1670</v>
      </c>
      <c r="AI16" s="87">
        <v>1674</v>
      </c>
      <c r="AJ16" s="88">
        <v>362</v>
      </c>
      <c r="AK16" s="87">
        <v>1654</v>
      </c>
      <c r="AM16" s="99">
        <f>28+AM15</f>
        <v>2603</v>
      </c>
      <c r="AN16" s="97">
        <v>589</v>
      </c>
      <c r="AO16" s="97">
        <v>3616</v>
      </c>
    </row>
    <row r="17" spans="1:40" ht="15">
      <c r="A17" s="88">
        <f t="shared" si="0"/>
        <v>47</v>
      </c>
      <c r="C17" s="92">
        <f t="shared" si="1"/>
        <v>40501</v>
      </c>
      <c r="D17" s="93" t="s">
        <v>53</v>
      </c>
      <c r="E17" s="92">
        <f t="shared" si="2"/>
        <v>40507</v>
      </c>
      <c r="G17" s="98">
        <v>2140</v>
      </c>
      <c r="H17" s="98">
        <v>1010</v>
      </c>
      <c r="I17" s="98">
        <v>2034</v>
      </c>
      <c r="K17" s="88"/>
      <c r="W17" s="98">
        <v>2143</v>
      </c>
      <c r="X17" s="98">
        <v>448</v>
      </c>
      <c r="Y17" s="98">
        <v>919</v>
      </c>
      <c r="AA17" s="98">
        <v>1191</v>
      </c>
      <c r="AB17" s="98">
        <v>202</v>
      </c>
      <c r="AC17" s="98">
        <v>1677</v>
      </c>
      <c r="AI17" s="87">
        <v>1676</v>
      </c>
      <c r="AK17" s="87">
        <v>1654</v>
      </c>
      <c r="AN17" s="89"/>
    </row>
    <row r="18" spans="9:37" ht="15">
      <c r="I18" s="87" t="s">
        <v>65</v>
      </c>
      <c r="AI18" s="86">
        <v>1676</v>
      </c>
      <c r="AJ18" s="97">
        <v>362</v>
      </c>
      <c r="AK18" s="86">
        <v>1654</v>
      </c>
    </row>
    <row r="19" spans="1:37" ht="15">
      <c r="A19" s="86" t="s">
        <v>85</v>
      </c>
      <c r="AI19" s="86"/>
      <c r="AJ19" s="86"/>
      <c r="AK19" s="86"/>
    </row>
  </sheetData>
  <sheetProtection/>
  <printOptions horizontalCentered="1"/>
  <pageMargins left="0.5" right="0.5" top="0.75" bottom="0.75" header="0.5" footer="0.5"/>
  <pageSetup fitToHeight="1" fitToWidth="1" horizontalDpi="600" verticalDpi="600" orientation="landscape" scale="36" r:id="rId1"/>
  <colBreaks count="2" manualBreakCount="2">
    <brk id="17" max="65535" man="1"/>
    <brk id="2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P38"/>
  <sheetViews>
    <sheetView zoomScalePageLayoutView="0" workbookViewId="0" topLeftCell="A4">
      <pane xSplit="1" topLeftCell="V1" activePane="topRight" state="frozen"/>
      <selection pane="topLeft" activeCell="A1" sqref="A1"/>
      <selection pane="topRight" activeCell="AM24" sqref="AM24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3.140625" style="0" customWidth="1"/>
    <col min="34" max="34" width="2.28125" style="0" customWidth="1"/>
    <col min="37" max="37" width="9.140625" style="3" customWidth="1"/>
    <col min="38" max="38" width="2.57421875" style="0" customWidth="1"/>
  </cols>
  <sheetData>
    <row r="1" ht="12.75">
      <c r="A1" s="21" t="s">
        <v>87</v>
      </c>
    </row>
    <row r="2" spans="7:33" ht="12.75">
      <c r="G2" s="1"/>
      <c r="H2" s="1"/>
      <c r="I2" s="1"/>
      <c r="J2" s="35" t="s">
        <v>88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1" s="21" customFormat="1" ht="12.75">
      <c r="A3" s="25" t="s">
        <v>38</v>
      </c>
      <c r="G3" s="35"/>
      <c r="H3" s="35">
        <v>2004</v>
      </c>
      <c r="I3" s="35"/>
      <c r="J3" s="25"/>
      <c r="K3" s="35"/>
      <c r="L3" s="35">
        <v>2005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E3" s="35"/>
      <c r="AF3" s="35">
        <v>2010</v>
      </c>
      <c r="AG3" s="35"/>
      <c r="AH3" s="105"/>
      <c r="AI3" s="104"/>
      <c r="AJ3" s="104">
        <v>2011</v>
      </c>
      <c r="AK3" s="104"/>
      <c r="AL3" s="105"/>
      <c r="AM3" s="104"/>
      <c r="AN3" s="104">
        <v>2012</v>
      </c>
      <c r="AO3" s="104"/>
    </row>
    <row r="4" spans="1:41" s="21" customFormat="1" ht="12.75">
      <c r="A4" s="35" t="s">
        <v>45</v>
      </c>
      <c r="B4" s="34"/>
      <c r="C4" s="29" t="s">
        <v>46</v>
      </c>
      <c r="D4" s="29"/>
      <c r="E4" s="29"/>
      <c r="F4" s="34"/>
      <c r="G4" s="35" t="s">
        <v>35</v>
      </c>
      <c r="H4" s="35" t="s">
        <v>36</v>
      </c>
      <c r="I4" s="35" t="s">
        <v>37</v>
      </c>
      <c r="J4" s="35"/>
      <c r="K4" s="35" t="s">
        <v>35</v>
      </c>
      <c r="L4" s="35" t="s">
        <v>36</v>
      </c>
      <c r="M4" s="35" t="s">
        <v>37</v>
      </c>
      <c r="N4" s="35"/>
      <c r="O4" s="35" t="s">
        <v>35</v>
      </c>
      <c r="P4" s="35" t="s">
        <v>36</v>
      </c>
      <c r="Q4" s="35" t="s">
        <v>37</v>
      </c>
      <c r="R4" s="35"/>
      <c r="S4" s="35" t="s">
        <v>35</v>
      </c>
      <c r="T4" s="35" t="s">
        <v>36</v>
      </c>
      <c r="U4" s="35" t="s">
        <v>37</v>
      </c>
      <c r="V4" s="35"/>
      <c r="W4" s="35" t="s">
        <v>35</v>
      </c>
      <c r="X4" s="35" t="s">
        <v>36</v>
      </c>
      <c r="Y4" s="35" t="s">
        <v>37</v>
      </c>
      <c r="Z4" s="35"/>
      <c r="AA4" s="35" t="s">
        <v>35</v>
      </c>
      <c r="AB4" s="35" t="s">
        <v>36</v>
      </c>
      <c r="AC4" s="35" t="s">
        <v>37</v>
      </c>
      <c r="AD4" s="34"/>
      <c r="AE4" s="35" t="s">
        <v>35</v>
      </c>
      <c r="AF4" s="35" t="s">
        <v>36</v>
      </c>
      <c r="AG4" s="35" t="s">
        <v>37</v>
      </c>
      <c r="AI4" s="35" t="s">
        <v>35</v>
      </c>
      <c r="AJ4" s="35" t="s">
        <v>36</v>
      </c>
      <c r="AK4" s="35" t="s">
        <v>37</v>
      </c>
      <c r="AM4" s="35" t="s">
        <v>35</v>
      </c>
      <c r="AN4" s="35" t="s">
        <v>36</v>
      </c>
      <c r="AO4" s="35" t="s">
        <v>37</v>
      </c>
    </row>
    <row r="5" spans="1:36" ht="12.75">
      <c r="A5" s="3">
        <v>34</v>
      </c>
      <c r="C5" s="14">
        <v>40410</v>
      </c>
      <c r="D5" s="23" t="s">
        <v>53</v>
      </c>
      <c r="E5" s="14">
        <v>40416</v>
      </c>
      <c r="K5" s="16"/>
      <c r="L5" s="16"/>
      <c r="M5" s="16"/>
      <c r="O5" s="16"/>
      <c r="P5" s="16"/>
      <c r="Q5" s="16"/>
      <c r="S5" s="16"/>
      <c r="T5" s="16"/>
      <c r="U5" s="16"/>
      <c r="W5" s="16"/>
      <c r="X5" s="16"/>
      <c r="Y5" s="16"/>
      <c r="AI5" s="3"/>
      <c r="AJ5" s="3"/>
    </row>
    <row r="6" spans="1:39" ht="12.75">
      <c r="A6" s="3">
        <f aca="true" t="shared" si="0" ref="A6:A23">A5+1</f>
        <v>35</v>
      </c>
      <c r="C6" s="14">
        <f aca="true" t="shared" si="1" ref="C6:C18">C5+7</f>
        <v>40417</v>
      </c>
      <c r="D6" s="23" t="s">
        <v>53</v>
      </c>
      <c r="E6" s="14">
        <f aca="true" t="shared" si="2" ref="E6:E18">E5+7</f>
        <v>40423</v>
      </c>
      <c r="G6" s="16" t="s">
        <v>89</v>
      </c>
      <c r="K6" s="16" t="s">
        <v>89</v>
      </c>
      <c r="L6" s="16"/>
      <c r="M6" s="16"/>
      <c r="O6" s="16" t="s">
        <v>89</v>
      </c>
      <c r="P6" s="16"/>
      <c r="Q6" s="16"/>
      <c r="S6" s="16" t="s">
        <v>89</v>
      </c>
      <c r="T6" s="16"/>
      <c r="U6" s="16"/>
      <c r="W6" s="16" t="s">
        <v>89</v>
      </c>
      <c r="X6" s="16"/>
      <c r="Y6" s="16"/>
      <c r="AA6" s="16"/>
      <c r="AE6" s="16" t="s">
        <v>89</v>
      </c>
      <c r="AI6" s="3" t="s">
        <v>89</v>
      </c>
      <c r="AJ6" s="3"/>
      <c r="AM6" s="3" t="s">
        <v>89</v>
      </c>
    </row>
    <row r="7" spans="1:41" ht="12.75">
      <c r="A7" s="3">
        <f t="shared" si="0"/>
        <v>36</v>
      </c>
      <c r="C7" s="14">
        <f t="shared" si="1"/>
        <v>40424</v>
      </c>
      <c r="D7" s="23" t="s">
        <v>53</v>
      </c>
      <c r="E7" s="14">
        <f t="shared" si="2"/>
        <v>40430</v>
      </c>
      <c r="G7" s="16">
        <v>212</v>
      </c>
      <c r="H7" s="16">
        <v>0</v>
      </c>
      <c r="I7" s="16">
        <v>14</v>
      </c>
      <c r="K7" s="16">
        <v>109</v>
      </c>
      <c r="L7" s="16">
        <v>0</v>
      </c>
      <c r="M7" s="16">
        <v>0</v>
      </c>
      <c r="O7" s="16">
        <v>6</v>
      </c>
      <c r="P7" s="16">
        <v>0</v>
      </c>
      <c r="Q7" s="16">
        <v>1</v>
      </c>
      <c r="U7" s="16"/>
      <c r="W7" s="16">
        <v>66</v>
      </c>
      <c r="X7" s="16">
        <v>0</v>
      </c>
      <c r="Y7" s="16">
        <v>0</v>
      </c>
      <c r="AA7" s="16">
        <v>106</v>
      </c>
      <c r="AB7" s="16">
        <v>0</v>
      </c>
      <c r="AC7" s="16">
        <v>2</v>
      </c>
      <c r="AE7" s="16">
        <v>119</v>
      </c>
      <c r="AF7" s="16"/>
      <c r="AG7" s="16">
        <v>0</v>
      </c>
      <c r="AI7" s="16">
        <v>162</v>
      </c>
      <c r="AJ7" s="3"/>
      <c r="AK7" s="16">
        <v>1</v>
      </c>
      <c r="AM7" s="3">
        <v>63</v>
      </c>
      <c r="AN7" s="3">
        <v>0</v>
      </c>
      <c r="AO7">
        <v>4</v>
      </c>
    </row>
    <row r="8" spans="1:41" ht="12.75">
      <c r="A8" s="3">
        <f t="shared" si="0"/>
        <v>37</v>
      </c>
      <c r="C8" s="14">
        <f t="shared" si="1"/>
        <v>40431</v>
      </c>
      <c r="D8" s="23" t="s">
        <v>53</v>
      </c>
      <c r="E8" s="14">
        <f t="shared" si="2"/>
        <v>40437</v>
      </c>
      <c r="G8" s="16">
        <v>870</v>
      </c>
      <c r="H8" s="16">
        <v>0</v>
      </c>
      <c r="I8" s="16">
        <v>19</v>
      </c>
      <c r="K8" s="16">
        <v>572</v>
      </c>
      <c r="L8" s="16">
        <v>0</v>
      </c>
      <c r="M8" s="16">
        <v>2</v>
      </c>
      <c r="O8" s="16">
        <v>193</v>
      </c>
      <c r="P8" s="16">
        <v>0</v>
      </c>
      <c r="Q8" s="16">
        <v>2</v>
      </c>
      <c r="S8" s="16">
        <v>132</v>
      </c>
      <c r="T8" s="16">
        <v>0</v>
      </c>
      <c r="U8" s="16">
        <v>5</v>
      </c>
      <c r="W8" s="16">
        <v>338</v>
      </c>
      <c r="X8" s="16">
        <v>0</v>
      </c>
      <c r="Y8" s="16">
        <v>0</v>
      </c>
      <c r="AA8" s="16">
        <v>235</v>
      </c>
      <c r="AB8" s="16">
        <v>0</v>
      </c>
      <c r="AC8" s="16">
        <v>3</v>
      </c>
      <c r="AE8" s="16">
        <v>609</v>
      </c>
      <c r="AF8" s="16"/>
      <c r="AG8" s="16">
        <v>2</v>
      </c>
      <c r="AI8" s="16">
        <v>644</v>
      </c>
      <c r="AJ8" s="3"/>
      <c r="AK8" s="16">
        <v>2</v>
      </c>
      <c r="AM8" s="3">
        <v>389</v>
      </c>
      <c r="AN8" s="3">
        <v>0</v>
      </c>
      <c r="AO8">
        <v>0</v>
      </c>
    </row>
    <row r="9" spans="1:41" ht="12.75">
      <c r="A9" s="3">
        <f t="shared" si="0"/>
        <v>38</v>
      </c>
      <c r="C9" s="14">
        <f t="shared" si="1"/>
        <v>40438</v>
      </c>
      <c r="D9" s="23" t="s">
        <v>53</v>
      </c>
      <c r="E9" s="14">
        <f t="shared" si="2"/>
        <v>40444</v>
      </c>
      <c r="G9" s="16">
        <v>2888</v>
      </c>
      <c r="H9" s="16">
        <v>0</v>
      </c>
      <c r="I9" s="16">
        <v>20</v>
      </c>
      <c r="K9" s="16">
        <v>1798</v>
      </c>
      <c r="L9" s="16">
        <v>0</v>
      </c>
      <c r="M9" s="16">
        <v>5</v>
      </c>
      <c r="O9" s="16">
        <v>591</v>
      </c>
      <c r="P9" s="16">
        <v>0</v>
      </c>
      <c r="Q9" s="16">
        <v>4</v>
      </c>
      <c r="S9" s="16">
        <v>748</v>
      </c>
      <c r="T9" s="16">
        <v>0</v>
      </c>
      <c r="U9" s="16">
        <v>5</v>
      </c>
      <c r="W9" s="16">
        <v>1006</v>
      </c>
      <c r="X9" s="16">
        <v>0</v>
      </c>
      <c r="Y9" s="16">
        <v>1</v>
      </c>
      <c r="AA9" s="16">
        <v>953</v>
      </c>
      <c r="AB9" s="16">
        <v>0</v>
      </c>
      <c r="AC9" s="16">
        <v>5</v>
      </c>
      <c r="AE9" s="16">
        <v>1174</v>
      </c>
      <c r="AF9" s="16"/>
      <c r="AG9" s="16">
        <v>3</v>
      </c>
      <c r="AI9" s="16">
        <v>1903</v>
      </c>
      <c r="AJ9" s="3"/>
      <c r="AK9" s="16">
        <v>3</v>
      </c>
      <c r="AM9" s="3">
        <v>1441</v>
      </c>
      <c r="AN9" s="3">
        <v>0</v>
      </c>
      <c r="AO9">
        <v>0</v>
      </c>
    </row>
    <row r="10" spans="1:41" ht="12.75">
      <c r="A10" s="3">
        <f t="shared" si="0"/>
        <v>39</v>
      </c>
      <c r="C10" s="14">
        <f t="shared" si="1"/>
        <v>40445</v>
      </c>
      <c r="D10" s="23" t="s">
        <v>53</v>
      </c>
      <c r="E10" s="14">
        <f t="shared" si="2"/>
        <v>40451</v>
      </c>
      <c r="G10" s="16">
        <v>4535</v>
      </c>
      <c r="H10" s="16">
        <v>0</v>
      </c>
      <c r="I10" s="16">
        <v>20</v>
      </c>
      <c r="K10" s="16">
        <v>5334</v>
      </c>
      <c r="L10" s="16">
        <v>0</v>
      </c>
      <c r="M10" s="16">
        <v>7</v>
      </c>
      <c r="O10" s="16">
        <v>1452</v>
      </c>
      <c r="P10" s="16">
        <v>2</v>
      </c>
      <c r="Q10" s="16">
        <v>4</v>
      </c>
      <c r="S10" s="16">
        <v>2635</v>
      </c>
      <c r="T10" s="16">
        <v>0</v>
      </c>
      <c r="U10" s="16">
        <v>9</v>
      </c>
      <c r="W10" s="16">
        <v>2495</v>
      </c>
      <c r="X10" s="16">
        <v>0</v>
      </c>
      <c r="Y10" s="16">
        <v>4</v>
      </c>
      <c r="AA10" s="16">
        <v>1963</v>
      </c>
      <c r="AB10" s="16">
        <v>0</v>
      </c>
      <c r="AC10" s="16">
        <v>6</v>
      </c>
      <c r="AE10" s="16">
        <v>2029</v>
      </c>
      <c r="AF10" s="16"/>
      <c r="AG10" s="16">
        <v>4</v>
      </c>
      <c r="AI10" s="16">
        <v>4083</v>
      </c>
      <c r="AJ10" s="3"/>
      <c r="AK10" s="16">
        <v>7</v>
      </c>
      <c r="AM10" s="3">
        <v>4006</v>
      </c>
      <c r="AN10" s="3">
        <v>0</v>
      </c>
      <c r="AO10">
        <v>9</v>
      </c>
    </row>
    <row r="11" spans="1:41" ht="12.75">
      <c r="A11" s="3">
        <f t="shared" si="0"/>
        <v>40</v>
      </c>
      <c r="C11" s="14">
        <f t="shared" si="1"/>
        <v>40452</v>
      </c>
      <c r="D11" s="23" t="s">
        <v>53</v>
      </c>
      <c r="E11" s="14">
        <f t="shared" si="2"/>
        <v>40458</v>
      </c>
      <c r="G11" s="16">
        <v>6017</v>
      </c>
      <c r="H11" s="16">
        <v>11</v>
      </c>
      <c r="I11" s="16">
        <v>27</v>
      </c>
      <c r="K11" s="16">
        <v>6584</v>
      </c>
      <c r="L11" s="16">
        <v>8</v>
      </c>
      <c r="M11" s="16">
        <v>13</v>
      </c>
      <c r="O11" s="16">
        <v>2661</v>
      </c>
      <c r="P11" s="16">
        <v>8</v>
      </c>
      <c r="Q11" s="16">
        <v>8</v>
      </c>
      <c r="S11" s="16">
        <v>5499</v>
      </c>
      <c r="T11" s="16">
        <v>0</v>
      </c>
      <c r="U11" s="16">
        <v>16</v>
      </c>
      <c r="W11" s="16">
        <v>3659</v>
      </c>
      <c r="X11" s="16">
        <v>5</v>
      </c>
      <c r="Y11" s="16">
        <v>12</v>
      </c>
      <c r="AA11" s="16">
        <v>2836</v>
      </c>
      <c r="AB11" s="16">
        <v>1</v>
      </c>
      <c r="AC11" s="16">
        <v>7</v>
      </c>
      <c r="AE11" s="16">
        <v>2702</v>
      </c>
      <c r="AF11" s="16">
        <v>6</v>
      </c>
      <c r="AG11" s="16">
        <v>6</v>
      </c>
      <c r="AI11" s="16">
        <v>5777</v>
      </c>
      <c r="AJ11" s="3">
        <v>1</v>
      </c>
      <c r="AK11" s="16">
        <v>20</v>
      </c>
      <c r="AM11" s="3">
        <v>5733</v>
      </c>
      <c r="AN11" s="3">
        <v>3</v>
      </c>
      <c r="AO11">
        <v>15</v>
      </c>
    </row>
    <row r="12" spans="1:41" ht="15">
      <c r="A12" s="3">
        <f t="shared" si="0"/>
        <v>41</v>
      </c>
      <c r="C12" s="14">
        <f t="shared" si="1"/>
        <v>40459</v>
      </c>
      <c r="D12" s="23" t="s">
        <v>53</v>
      </c>
      <c r="E12" s="14">
        <f t="shared" si="2"/>
        <v>40465</v>
      </c>
      <c r="G12" s="26">
        <v>6550</v>
      </c>
      <c r="H12" s="16">
        <v>51</v>
      </c>
      <c r="I12" s="16">
        <v>29</v>
      </c>
      <c r="K12" s="26">
        <v>6990</v>
      </c>
      <c r="L12" s="16">
        <v>22</v>
      </c>
      <c r="M12" s="16">
        <v>14</v>
      </c>
      <c r="O12" s="26">
        <v>3818</v>
      </c>
      <c r="P12" s="16">
        <v>100</v>
      </c>
      <c r="Q12" s="16">
        <v>33</v>
      </c>
      <c r="S12" s="26">
        <v>6034</v>
      </c>
      <c r="T12" s="16">
        <v>2</v>
      </c>
      <c r="U12" s="16">
        <v>71</v>
      </c>
      <c r="W12" s="26">
        <v>3766</v>
      </c>
      <c r="X12" s="16">
        <v>10</v>
      </c>
      <c r="Y12" s="16">
        <v>21</v>
      </c>
      <c r="AA12" s="26">
        <v>3069</v>
      </c>
      <c r="AB12" s="16">
        <v>1</v>
      </c>
      <c r="AC12" s="16">
        <v>7</v>
      </c>
      <c r="AE12" s="26">
        <v>2859</v>
      </c>
      <c r="AF12" s="16">
        <v>58</v>
      </c>
      <c r="AG12" s="16">
        <v>9</v>
      </c>
      <c r="AI12" s="26">
        <v>6581</v>
      </c>
      <c r="AJ12" s="3">
        <v>10</v>
      </c>
      <c r="AK12" s="16">
        <v>30</v>
      </c>
      <c r="AM12" s="25" t="s">
        <v>90</v>
      </c>
      <c r="AN12" s="3">
        <v>24</v>
      </c>
      <c r="AO12">
        <v>19</v>
      </c>
    </row>
    <row r="13" spans="1:40" ht="12.75">
      <c r="A13" s="3">
        <f t="shared" si="0"/>
        <v>42</v>
      </c>
      <c r="C13" s="14">
        <f t="shared" si="1"/>
        <v>40466</v>
      </c>
      <c r="D13" s="23" t="s">
        <v>53</v>
      </c>
      <c r="E13" s="14">
        <f t="shared" si="2"/>
        <v>40472</v>
      </c>
      <c r="G13" s="16" t="s">
        <v>91</v>
      </c>
      <c r="H13" s="24" t="s">
        <v>92</v>
      </c>
      <c r="I13" s="24" t="s">
        <v>92</v>
      </c>
      <c r="K13" s="16" t="s">
        <v>91</v>
      </c>
      <c r="L13" s="24" t="s">
        <v>92</v>
      </c>
      <c r="M13" s="24" t="s">
        <v>92</v>
      </c>
      <c r="O13" s="16" t="s">
        <v>91</v>
      </c>
      <c r="P13" s="24" t="s">
        <v>92</v>
      </c>
      <c r="Q13" s="24" t="s">
        <v>92</v>
      </c>
      <c r="S13" s="16" t="s">
        <v>91</v>
      </c>
      <c r="T13" s="24" t="s">
        <v>92</v>
      </c>
      <c r="U13" s="24" t="s">
        <v>92</v>
      </c>
      <c r="W13" s="16" t="s">
        <v>91</v>
      </c>
      <c r="X13" s="24" t="s">
        <v>92</v>
      </c>
      <c r="Y13" s="24" t="s">
        <v>92</v>
      </c>
      <c r="AA13" s="16" t="s">
        <v>91</v>
      </c>
      <c r="AB13" s="24" t="s">
        <v>92</v>
      </c>
      <c r="AC13" s="24" t="s">
        <v>92</v>
      </c>
      <c r="AE13" s="16" t="s">
        <v>91</v>
      </c>
      <c r="AF13" s="24" t="s">
        <v>92</v>
      </c>
      <c r="AG13" s="24" t="s">
        <v>92</v>
      </c>
      <c r="AI13" s="3" t="s">
        <v>91</v>
      </c>
      <c r="AJ13" s="5" t="s">
        <v>92</v>
      </c>
      <c r="AK13" s="24" t="s">
        <v>92</v>
      </c>
      <c r="AM13" s="46" t="s">
        <v>91</v>
      </c>
      <c r="AN13" s="3"/>
    </row>
    <row r="14" spans="1:41" ht="12.75">
      <c r="A14" s="3">
        <f t="shared" si="0"/>
        <v>43</v>
      </c>
      <c r="C14" s="14">
        <f t="shared" si="1"/>
        <v>40473</v>
      </c>
      <c r="D14" s="23" t="s">
        <v>53</v>
      </c>
      <c r="E14" s="14">
        <f t="shared" si="2"/>
        <v>40479</v>
      </c>
      <c r="G14" s="16">
        <v>1807</v>
      </c>
      <c r="H14" s="16">
        <v>998</v>
      </c>
      <c r="I14" s="16">
        <v>145</v>
      </c>
      <c r="K14" s="16">
        <v>1060</v>
      </c>
      <c r="L14" s="16">
        <v>967</v>
      </c>
      <c r="M14" s="16">
        <v>31</v>
      </c>
      <c r="O14" s="16">
        <v>392</v>
      </c>
      <c r="P14" s="16">
        <v>423</v>
      </c>
      <c r="Q14" s="16">
        <v>45</v>
      </c>
      <c r="S14" s="16">
        <v>120</v>
      </c>
      <c r="T14" s="16">
        <v>34</v>
      </c>
      <c r="U14" s="16">
        <v>111</v>
      </c>
      <c r="W14" s="16">
        <v>334</v>
      </c>
      <c r="X14" s="16">
        <v>404</v>
      </c>
      <c r="Y14" s="16">
        <v>26</v>
      </c>
      <c r="AA14" s="16">
        <v>329</v>
      </c>
      <c r="AB14" s="16">
        <v>535</v>
      </c>
      <c r="AC14" s="16">
        <v>40</v>
      </c>
      <c r="AE14" s="16">
        <v>549</v>
      </c>
      <c r="AF14" s="16">
        <v>987</v>
      </c>
      <c r="AG14" s="16">
        <v>31</v>
      </c>
      <c r="AI14" s="16">
        <v>1086</v>
      </c>
      <c r="AJ14" s="16">
        <v>399</v>
      </c>
      <c r="AK14" s="16">
        <v>277</v>
      </c>
      <c r="AM14" s="100">
        <v>1460</v>
      </c>
      <c r="AN14" s="3">
        <v>592</v>
      </c>
      <c r="AO14">
        <v>165</v>
      </c>
    </row>
    <row r="15" spans="1:42" ht="12.75">
      <c r="A15" s="3">
        <f t="shared" si="0"/>
        <v>44</v>
      </c>
      <c r="C15" s="14">
        <f t="shared" si="1"/>
        <v>40480</v>
      </c>
      <c r="D15" s="23" t="s">
        <v>53</v>
      </c>
      <c r="E15" s="14">
        <f t="shared" si="2"/>
        <v>40486</v>
      </c>
      <c r="G15" s="16">
        <v>4355</v>
      </c>
      <c r="H15" s="16">
        <v>2225</v>
      </c>
      <c r="I15" s="16">
        <v>186</v>
      </c>
      <c r="K15" s="16">
        <v>4449</v>
      </c>
      <c r="L15" s="16">
        <v>1666</v>
      </c>
      <c r="M15" s="16">
        <v>53</v>
      </c>
      <c r="O15" s="16">
        <v>1887</v>
      </c>
      <c r="P15" s="16">
        <v>1139</v>
      </c>
      <c r="Q15" s="16">
        <v>63</v>
      </c>
      <c r="S15" s="16">
        <v>605</v>
      </c>
      <c r="T15" s="16">
        <v>252</v>
      </c>
      <c r="U15" s="16">
        <v>254</v>
      </c>
      <c r="W15" s="16">
        <v>1045</v>
      </c>
      <c r="X15" s="16">
        <v>611</v>
      </c>
      <c r="Y15" s="16">
        <v>40</v>
      </c>
      <c r="AA15" s="16">
        <v>1036</v>
      </c>
      <c r="AB15" s="16">
        <v>1143</v>
      </c>
      <c r="AC15" s="16">
        <v>69</v>
      </c>
      <c r="AE15" s="16">
        <v>1916</v>
      </c>
      <c r="AF15" s="16">
        <v>1732</v>
      </c>
      <c r="AG15" s="16">
        <v>74</v>
      </c>
      <c r="AI15" s="16">
        <v>4147</v>
      </c>
      <c r="AJ15" s="16">
        <v>1127</v>
      </c>
      <c r="AK15" s="16">
        <v>335</v>
      </c>
      <c r="AM15" s="100">
        <v>7146</v>
      </c>
      <c r="AN15" s="3">
        <v>918</v>
      </c>
      <c r="AO15">
        <v>243</v>
      </c>
      <c r="AP15" s="22"/>
    </row>
    <row r="16" spans="1:42" ht="12.75">
      <c r="A16" s="3">
        <f t="shared" si="0"/>
        <v>45</v>
      </c>
      <c r="C16" s="14">
        <f t="shared" si="1"/>
        <v>40487</v>
      </c>
      <c r="D16" s="23" t="s">
        <v>53</v>
      </c>
      <c r="E16" s="14">
        <f t="shared" si="2"/>
        <v>40493</v>
      </c>
      <c r="G16" s="16">
        <v>9033</v>
      </c>
      <c r="H16" s="16">
        <v>4245</v>
      </c>
      <c r="I16" s="16">
        <v>261</v>
      </c>
      <c r="K16" s="16">
        <v>9142</v>
      </c>
      <c r="L16" s="16">
        <v>4959</v>
      </c>
      <c r="M16" s="16">
        <v>200</v>
      </c>
      <c r="O16" s="16">
        <v>4987</v>
      </c>
      <c r="P16" s="16">
        <v>2437</v>
      </c>
      <c r="Q16" s="16">
        <v>172</v>
      </c>
      <c r="S16" s="16">
        <v>1922</v>
      </c>
      <c r="T16" s="16">
        <v>397</v>
      </c>
      <c r="U16" s="16">
        <v>304</v>
      </c>
      <c r="W16" s="16">
        <v>2789</v>
      </c>
      <c r="X16" s="16">
        <v>959</v>
      </c>
      <c r="Y16" s="16">
        <v>110</v>
      </c>
      <c r="AA16" s="16">
        <v>3189</v>
      </c>
      <c r="AB16" s="16">
        <v>1586</v>
      </c>
      <c r="AC16" s="16">
        <v>107</v>
      </c>
      <c r="AE16" s="16">
        <v>3470</v>
      </c>
      <c r="AF16" s="16">
        <v>2144</v>
      </c>
      <c r="AG16" s="16">
        <v>114</v>
      </c>
      <c r="AI16" s="16">
        <v>9510</v>
      </c>
      <c r="AJ16" s="16">
        <v>1812</v>
      </c>
      <c r="AK16" s="16">
        <v>363</v>
      </c>
      <c r="AM16" s="100">
        <v>11639</v>
      </c>
      <c r="AN16" s="3">
        <v>2739</v>
      </c>
      <c r="AO16">
        <v>465</v>
      </c>
      <c r="AP16" s="22"/>
    </row>
    <row r="17" spans="1:42" ht="12.75">
      <c r="A17" s="3">
        <f t="shared" si="0"/>
        <v>46</v>
      </c>
      <c r="C17" s="14">
        <f t="shared" si="1"/>
        <v>40494</v>
      </c>
      <c r="D17" s="23" t="s">
        <v>53</v>
      </c>
      <c r="E17" s="14">
        <f t="shared" si="2"/>
        <v>40500</v>
      </c>
      <c r="G17" s="16">
        <v>11625</v>
      </c>
      <c r="H17" s="16">
        <v>7877</v>
      </c>
      <c r="I17" s="16">
        <v>458</v>
      </c>
      <c r="K17" s="16">
        <v>12084</v>
      </c>
      <c r="L17" s="16">
        <v>7993</v>
      </c>
      <c r="M17" s="16">
        <v>354</v>
      </c>
      <c r="O17" s="16">
        <v>7513</v>
      </c>
      <c r="P17" s="16">
        <v>4947</v>
      </c>
      <c r="Q17" s="16">
        <v>391</v>
      </c>
      <c r="S17" s="16">
        <v>5422</v>
      </c>
      <c r="T17" s="16">
        <v>874</v>
      </c>
      <c r="U17" s="16">
        <v>379</v>
      </c>
      <c r="W17" s="16">
        <v>4169</v>
      </c>
      <c r="X17" s="16">
        <v>3334</v>
      </c>
      <c r="Y17" s="16">
        <v>218</v>
      </c>
      <c r="AA17" s="16">
        <v>5641</v>
      </c>
      <c r="AB17" s="16">
        <v>1932</v>
      </c>
      <c r="AC17" s="16">
        <v>158</v>
      </c>
      <c r="AE17" s="16">
        <v>6608</v>
      </c>
      <c r="AF17" s="16">
        <v>2527</v>
      </c>
      <c r="AG17" s="16">
        <v>130</v>
      </c>
      <c r="AI17" s="16">
        <v>12831</v>
      </c>
      <c r="AJ17" s="16">
        <v>2537</v>
      </c>
      <c r="AK17" s="16">
        <v>415</v>
      </c>
      <c r="AM17" s="100">
        <v>14247</v>
      </c>
      <c r="AN17" s="3">
        <v>4682</v>
      </c>
      <c r="AO17">
        <v>489</v>
      </c>
      <c r="AP17" s="22"/>
    </row>
    <row r="18" spans="1:42" ht="12.75">
      <c r="A18" s="3">
        <f t="shared" si="0"/>
        <v>47</v>
      </c>
      <c r="C18" s="14">
        <f t="shared" si="1"/>
        <v>40501</v>
      </c>
      <c r="D18" s="23" t="s">
        <v>53</v>
      </c>
      <c r="E18" s="14">
        <f t="shared" si="2"/>
        <v>40507</v>
      </c>
      <c r="G18" s="16">
        <v>12528</v>
      </c>
      <c r="H18" s="16">
        <v>9065</v>
      </c>
      <c r="I18" s="16">
        <v>589</v>
      </c>
      <c r="K18" s="16">
        <v>12981</v>
      </c>
      <c r="L18" s="16">
        <v>10238</v>
      </c>
      <c r="M18" s="16">
        <v>434</v>
      </c>
      <c r="O18" s="16">
        <v>10141</v>
      </c>
      <c r="P18" s="16">
        <v>6478</v>
      </c>
      <c r="Q18" s="16">
        <v>878</v>
      </c>
      <c r="S18" s="16">
        <v>10263</v>
      </c>
      <c r="T18" s="16">
        <v>1481</v>
      </c>
      <c r="U18" s="16">
        <v>627</v>
      </c>
      <c r="W18" s="16">
        <v>5005</v>
      </c>
      <c r="X18" s="16">
        <v>4040</v>
      </c>
      <c r="Y18" s="16">
        <v>332</v>
      </c>
      <c r="AA18" s="16">
        <v>7162</v>
      </c>
      <c r="AB18" s="16">
        <v>3050</v>
      </c>
      <c r="AC18" s="16">
        <v>202</v>
      </c>
      <c r="AE18" s="16">
        <v>7785</v>
      </c>
      <c r="AF18" s="16">
        <v>3129</v>
      </c>
      <c r="AG18" s="16">
        <v>148</v>
      </c>
      <c r="AI18" s="16">
        <v>14139</v>
      </c>
      <c r="AJ18" s="16">
        <v>3464</v>
      </c>
      <c r="AK18" s="16">
        <v>506</v>
      </c>
      <c r="AM18" s="100">
        <v>16379</v>
      </c>
      <c r="AN18" s="3">
        <v>6909</v>
      </c>
      <c r="AO18">
        <v>631</v>
      </c>
      <c r="AP18" s="22"/>
    </row>
    <row r="19" spans="1:42" ht="12.75">
      <c r="A19" s="3">
        <f t="shared" si="0"/>
        <v>48</v>
      </c>
      <c r="C19" s="14">
        <f>C18+7</f>
        <v>40508</v>
      </c>
      <c r="D19" s="23" t="s">
        <v>53</v>
      </c>
      <c r="E19" s="14">
        <f>E18+7</f>
        <v>40514</v>
      </c>
      <c r="G19" s="16">
        <v>12962</v>
      </c>
      <c r="H19" s="16">
        <v>10138</v>
      </c>
      <c r="I19" s="16">
        <v>708</v>
      </c>
      <c r="K19" s="16">
        <v>13517</v>
      </c>
      <c r="L19" s="16">
        <v>12860</v>
      </c>
      <c r="M19" s="16">
        <v>515</v>
      </c>
      <c r="O19" s="16">
        <v>11084</v>
      </c>
      <c r="P19" s="16">
        <v>7884</v>
      </c>
      <c r="Q19" s="16">
        <v>1075</v>
      </c>
      <c r="S19" s="16">
        <v>13490</v>
      </c>
      <c r="T19" s="16">
        <v>2184</v>
      </c>
      <c r="U19" s="16">
        <v>685</v>
      </c>
      <c r="W19" s="16">
        <v>5207</v>
      </c>
      <c r="X19" s="16">
        <v>4644</v>
      </c>
      <c r="Y19" s="16">
        <v>470</v>
      </c>
      <c r="AA19" s="16">
        <v>7383</v>
      </c>
      <c r="AB19" s="16">
        <v>3162</v>
      </c>
      <c r="AC19" s="16">
        <v>214</v>
      </c>
      <c r="AE19" s="16">
        <v>8594</v>
      </c>
      <c r="AF19" s="16">
        <v>3586</v>
      </c>
      <c r="AG19" s="16">
        <v>158</v>
      </c>
      <c r="AI19" s="16">
        <v>15258</v>
      </c>
      <c r="AJ19" s="16">
        <v>4288</v>
      </c>
      <c r="AK19" s="16">
        <v>973</v>
      </c>
      <c r="AM19" s="101">
        <v>17411</v>
      </c>
      <c r="AN19" s="3">
        <v>7714</v>
      </c>
      <c r="AO19">
        <v>1106</v>
      </c>
      <c r="AP19" s="22"/>
    </row>
    <row r="20" spans="1:42" ht="12.75">
      <c r="A20" s="3">
        <f t="shared" si="0"/>
        <v>49</v>
      </c>
      <c r="C20" s="14">
        <f>C19+7</f>
        <v>40515</v>
      </c>
      <c r="D20" s="23" t="s">
        <v>53</v>
      </c>
      <c r="E20" s="14">
        <f>E19+7</f>
        <v>40521</v>
      </c>
      <c r="G20" s="16">
        <v>13054</v>
      </c>
      <c r="H20" s="16">
        <v>10416</v>
      </c>
      <c r="I20" s="16">
        <v>748</v>
      </c>
      <c r="K20" s="16">
        <v>13749</v>
      </c>
      <c r="L20" s="16">
        <v>15531</v>
      </c>
      <c r="M20" s="16">
        <v>908</v>
      </c>
      <c r="O20" s="16">
        <v>11451</v>
      </c>
      <c r="P20" s="16">
        <v>8839</v>
      </c>
      <c r="Q20" s="16">
        <v>1153</v>
      </c>
      <c r="S20" s="16">
        <v>16050</v>
      </c>
      <c r="T20" s="16">
        <v>2602</v>
      </c>
      <c r="U20" s="16">
        <v>854</v>
      </c>
      <c r="W20" s="16">
        <v>5241</v>
      </c>
      <c r="X20" s="16">
        <v>4942</v>
      </c>
      <c r="Y20" s="16">
        <v>557</v>
      </c>
      <c r="AA20" s="16">
        <v>7465</v>
      </c>
      <c r="AB20" s="16">
        <v>3253</v>
      </c>
      <c r="AC20" s="16">
        <v>260</v>
      </c>
      <c r="AE20" s="16">
        <v>8969</v>
      </c>
      <c r="AF20" s="16">
        <v>4153</v>
      </c>
      <c r="AG20" s="16">
        <v>221</v>
      </c>
      <c r="AI20" s="16">
        <v>15595</v>
      </c>
      <c r="AJ20" s="16">
        <v>4573</v>
      </c>
      <c r="AK20" s="16">
        <v>1174</v>
      </c>
      <c r="AM20" s="101">
        <v>17576</v>
      </c>
      <c r="AN20" s="3">
        <v>8140</v>
      </c>
      <c r="AO20">
        <v>2566</v>
      </c>
      <c r="AP20" s="22"/>
    </row>
    <row r="21" spans="1:42" ht="12.75">
      <c r="A21" s="3">
        <f t="shared" si="0"/>
        <v>50</v>
      </c>
      <c r="C21" s="14">
        <f>C20+7</f>
        <v>40522</v>
      </c>
      <c r="D21" s="23" t="s">
        <v>53</v>
      </c>
      <c r="E21" s="14">
        <f>E20+7</f>
        <v>40528</v>
      </c>
      <c r="G21" s="16">
        <v>13107</v>
      </c>
      <c r="H21" s="16">
        <v>10850</v>
      </c>
      <c r="I21" s="16">
        <v>1313</v>
      </c>
      <c r="K21" s="16">
        <v>13798</v>
      </c>
      <c r="L21" s="16">
        <v>17018</v>
      </c>
      <c r="M21" s="16">
        <v>1468</v>
      </c>
      <c r="O21" s="16">
        <v>11550</v>
      </c>
      <c r="P21" s="16">
        <v>10068</v>
      </c>
      <c r="Q21" s="16">
        <v>1978</v>
      </c>
      <c r="S21" s="16">
        <v>17328</v>
      </c>
      <c r="T21" s="16">
        <v>2802</v>
      </c>
      <c r="U21" s="16">
        <v>1847</v>
      </c>
      <c r="W21" s="16">
        <v>5248</v>
      </c>
      <c r="X21" s="16">
        <v>5081</v>
      </c>
      <c r="Y21" s="16">
        <v>607</v>
      </c>
      <c r="AA21" s="16">
        <v>7479</v>
      </c>
      <c r="AB21" s="16">
        <v>3290</v>
      </c>
      <c r="AC21" s="16">
        <v>267</v>
      </c>
      <c r="AE21" s="16">
        <v>9046</v>
      </c>
      <c r="AF21" s="16">
        <v>4371</v>
      </c>
      <c r="AG21" s="16">
        <v>490</v>
      </c>
      <c r="AI21" s="16">
        <v>15699</v>
      </c>
      <c r="AJ21" s="16">
        <v>4703</v>
      </c>
      <c r="AK21" s="16">
        <v>1325</v>
      </c>
      <c r="AM21" s="101">
        <v>17590</v>
      </c>
      <c r="AN21" s="3">
        <v>8201</v>
      </c>
      <c r="AO21">
        <v>2914</v>
      </c>
      <c r="AP21" s="22"/>
    </row>
    <row r="22" spans="1:42" ht="12.75">
      <c r="A22" s="3">
        <f t="shared" si="0"/>
        <v>51</v>
      </c>
      <c r="C22" s="14">
        <f>C21+7</f>
        <v>40529</v>
      </c>
      <c r="D22" s="23" t="s">
        <v>53</v>
      </c>
      <c r="E22" s="14">
        <f>E21+7</f>
        <v>40535</v>
      </c>
      <c r="G22" s="16">
        <v>13127</v>
      </c>
      <c r="H22" s="16">
        <v>10900</v>
      </c>
      <c r="I22" s="16">
        <v>1575</v>
      </c>
      <c r="K22" s="16">
        <v>13802</v>
      </c>
      <c r="L22" s="16">
        <v>18146</v>
      </c>
      <c r="M22" s="16">
        <v>2298</v>
      </c>
      <c r="O22" s="26">
        <v>11560</v>
      </c>
      <c r="P22" s="16">
        <v>10292</v>
      </c>
      <c r="Q22" s="16">
        <v>3221</v>
      </c>
      <c r="S22" s="16">
        <v>17859</v>
      </c>
      <c r="T22" s="16">
        <v>2884</v>
      </c>
      <c r="U22" s="16">
        <v>2496</v>
      </c>
      <c r="W22" s="16">
        <v>5248</v>
      </c>
      <c r="X22" s="16">
        <v>5142</v>
      </c>
      <c r="Y22" s="16">
        <v>665</v>
      </c>
      <c r="AA22" s="16">
        <v>7487</v>
      </c>
      <c r="AB22" s="16">
        <v>3343</v>
      </c>
      <c r="AC22" s="16">
        <v>528</v>
      </c>
      <c r="AE22" s="16">
        <v>9048</v>
      </c>
      <c r="AF22" s="16">
        <v>4411</v>
      </c>
      <c r="AG22" s="16">
        <v>710</v>
      </c>
      <c r="AI22" s="16">
        <v>15721</v>
      </c>
      <c r="AJ22" s="16">
        <v>4789</v>
      </c>
      <c r="AK22" s="16">
        <v>1554</v>
      </c>
      <c r="AM22" s="101">
        <v>17594</v>
      </c>
      <c r="AN22" s="3">
        <v>8228</v>
      </c>
      <c r="AO22">
        <v>2997</v>
      </c>
      <c r="AP22" s="22"/>
    </row>
    <row r="23" spans="1:42" ht="12.75">
      <c r="A23" s="3">
        <f t="shared" si="0"/>
        <v>52</v>
      </c>
      <c r="C23" s="14">
        <f>C22+7</f>
        <v>40536</v>
      </c>
      <c r="D23" s="23" t="s">
        <v>53</v>
      </c>
      <c r="E23" s="14">
        <v>40543</v>
      </c>
      <c r="G23" s="26">
        <v>13129</v>
      </c>
      <c r="H23" s="16">
        <v>10977</v>
      </c>
      <c r="I23" s="16">
        <v>1979</v>
      </c>
      <c r="K23" s="16">
        <v>13802</v>
      </c>
      <c r="L23" s="16">
        <v>18302</v>
      </c>
      <c r="M23" s="16">
        <v>3392</v>
      </c>
      <c r="O23" s="16"/>
      <c r="P23" s="16">
        <v>10364</v>
      </c>
      <c r="Q23" s="16">
        <v>3980</v>
      </c>
      <c r="S23" s="16">
        <v>18057</v>
      </c>
      <c r="T23" s="16">
        <v>2905</v>
      </c>
      <c r="U23" s="16">
        <v>2910</v>
      </c>
      <c r="W23" s="16">
        <v>5248</v>
      </c>
      <c r="X23" s="16">
        <v>5175</v>
      </c>
      <c r="Y23" s="16">
        <v>787</v>
      </c>
      <c r="AA23" s="16">
        <v>7492</v>
      </c>
      <c r="AB23" s="16">
        <v>3346</v>
      </c>
      <c r="AC23" s="16">
        <v>826</v>
      </c>
      <c r="AE23" s="26">
        <v>9049</v>
      </c>
      <c r="AF23" s="16">
        <v>4424</v>
      </c>
      <c r="AG23" s="16">
        <v>873</v>
      </c>
      <c r="AI23" s="26">
        <v>15721</v>
      </c>
      <c r="AJ23" s="16">
        <v>4798</v>
      </c>
      <c r="AK23" s="16">
        <v>1620</v>
      </c>
      <c r="AM23" s="101">
        <v>17594</v>
      </c>
      <c r="AN23" s="3">
        <v>8236</v>
      </c>
      <c r="AO23">
        <v>3011</v>
      </c>
      <c r="AP23" s="22"/>
    </row>
    <row r="24" spans="1:42" ht="12.75">
      <c r="A24" s="3">
        <v>1</v>
      </c>
      <c r="C24" s="14">
        <v>40179</v>
      </c>
      <c r="D24" s="3" t="s">
        <v>53</v>
      </c>
      <c r="E24" s="14">
        <v>40185</v>
      </c>
      <c r="H24" s="16">
        <v>10982</v>
      </c>
      <c r="I24" s="16">
        <v>2532</v>
      </c>
      <c r="K24" s="16">
        <v>13802</v>
      </c>
      <c r="L24" s="16">
        <v>18349</v>
      </c>
      <c r="M24" s="16">
        <v>5083</v>
      </c>
      <c r="O24" s="16"/>
      <c r="P24" s="16">
        <v>10387</v>
      </c>
      <c r="Q24" s="16">
        <v>4838</v>
      </c>
      <c r="S24" s="16">
        <v>18102</v>
      </c>
      <c r="T24" s="16">
        <v>2917</v>
      </c>
      <c r="U24" s="16">
        <v>3374</v>
      </c>
      <c r="W24" s="16">
        <v>5248</v>
      </c>
      <c r="X24" s="26">
        <v>5178</v>
      </c>
      <c r="Y24" s="16">
        <v>901</v>
      </c>
      <c r="AA24" s="26">
        <v>7494</v>
      </c>
      <c r="AB24" s="16">
        <v>3351</v>
      </c>
      <c r="AC24" s="16">
        <v>1200</v>
      </c>
      <c r="AF24" s="16">
        <v>4429</v>
      </c>
      <c r="AG24" s="16">
        <v>946</v>
      </c>
      <c r="AI24" s="3"/>
      <c r="AJ24" s="26">
        <v>4810</v>
      </c>
      <c r="AK24" s="16">
        <v>1963</v>
      </c>
      <c r="AM24" s="78">
        <v>17595</v>
      </c>
      <c r="AN24" s="25">
        <v>8238</v>
      </c>
      <c r="AO24">
        <v>3240</v>
      </c>
      <c r="AP24" s="22"/>
    </row>
    <row r="25" spans="1:42" ht="12.75">
      <c r="A25" s="3">
        <v>2</v>
      </c>
      <c r="C25" s="14">
        <f>+C24+7</f>
        <v>40186</v>
      </c>
      <c r="D25" s="3" t="s">
        <v>53</v>
      </c>
      <c r="E25" s="14">
        <f>+E24+7</f>
        <v>40192</v>
      </c>
      <c r="H25" s="16">
        <v>10982</v>
      </c>
      <c r="I25" s="16">
        <v>2991</v>
      </c>
      <c r="K25" s="26">
        <v>13803</v>
      </c>
      <c r="L25" s="16">
        <v>18356</v>
      </c>
      <c r="M25" s="16">
        <v>6335</v>
      </c>
      <c r="O25" s="16"/>
      <c r="P25" s="16">
        <v>10391</v>
      </c>
      <c r="Q25" s="16">
        <v>5823</v>
      </c>
      <c r="S25" s="16">
        <v>18110</v>
      </c>
      <c r="T25" s="16">
        <v>2919</v>
      </c>
      <c r="U25" s="16">
        <v>4477</v>
      </c>
      <c r="W25" s="26">
        <v>5249</v>
      </c>
      <c r="X25" s="16"/>
      <c r="Y25" s="16">
        <v>1170</v>
      </c>
      <c r="AA25" s="16"/>
      <c r="AB25" s="16">
        <v>3351</v>
      </c>
      <c r="AC25" s="16">
        <v>1995</v>
      </c>
      <c r="AF25" s="26">
        <v>4431</v>
      </c>
      <c r="AG25" s="16">
        <v>992</v>
      </c>
      <c r="AI25" s="3"/>
      <c r="AJ25" s="3"/>
      <c r="AK25" s="16">
        <v>2648</v>
      </c>
      <c r="AM25" s="78"/>
      <c r="AO25">
        <v>3547</v>
      </c>
      <c r="AP25" s="22"/>
    </row>
    <row r="26" spans="1:42" ht="12.75">
      <c r="A26" s="3">
        <v>3</v>
      </c>
      <c r="C26" s="14">
        <f aca="true" t="shared" si="3" ref="C26:C35">+C25+7</f>
        <v>40193</v>
      </c>
      <c r="D26" s="3" t="s">
        <v>53</v>
      </c>
      <c r="E26" s="14">
        <f aca="true" t="shared" si="4" ref="E26:E35">+E25+7</f>
        <v>40199</v>
      </c>
      <c r="H26" s="16">
        <v>10982</v>
      </c>
      <c r="I26" s="16">
        <v>3468</v>
      </c>
      <c r="L26" s="26">
        <v>18357</v>
      </c>
      <c r="M26" s="16">
        <v>7074</v>
      </c>
      <c r="O26" s="16"/>
      <c r="P26" s="16">
        <v>10399</v>
      </c>
      <c r="Q26" s="16">
        <v>6304</v>
      </c>
      <c r="S26" s="26">
        <v>18112</v>
      </c>
      <c r="T26" s="16">
        <v>2919</v>
      </c>
      <c r="U26" s="16">
        <v>5711</v>
      </c>
      <c r="W26" s="17"/>
      <c r="X26" s="16"/>
      <c r="Y26" s="16">
        <v>1440</v>
      </c>
      <c r="AA26" s="16"/>
      <c r="AB26" s="26">
        <v>3352</v>
      </c>
      <c r="AC26" s="16">
        <v>2733</v>
      </c>
      <c r="AG26" s="16">
        <v>1217</v>
      </c>
      <c r="AI26" s="3"/>
      <c r="AJ26" s="3"/>
      <c r="AK26" s="16">
        <v>3060</v>
      </c>
      <c r="AM26" s="78"/>
      <c r="AO26">
        <v>3788</v>
      </c>
      <c r="AP26" s="22"/>
    </row>
    <row r="27" spans="1:42" ht="12.75">
      <c r="A27" s="3">
        <v>4</v>
      </c>
      <c r="C27" s="14">
        <f t="shared" si="3"/>
        <v>40200</v>
      </c>
      <c r="D27" s="3" t="s">
        <v>53</v>
      </c>
      <c r="E27" s="14">
        <f t="shared" si="4"/>
        <v>40206</v>
      </c>
      <c r="H27" s="26">
        <v>10983</v>
      </c>
      <c r="I27" s="16">
        <v>4010</v>
      </c>
      <c r="M27" s="16">
        <v>7501</v>
      </c>
      <c r="O27" s="16"/>
      <c r="P27" s="26">
        <v>10400</v>
      </c>
      <c r="Q27" s="16">
        <v>6702</v>
      </c>
      <c r="S27" s="16"/>
      <c r="T27" s="16">
        <v>2923</v>
      </c>
      <c r="U27" s="16">
        <v>7211</v>
      </c>
      <c r="W27" s="17"/>
      <c r="X27" s="16"/>
      <c r="Y27" s="16">
        <v>1671</v>
      </c>
      <c r="AA27" s="16"/>
      <c r="AB27" s="16"/>
      <c r="AC27" s="16">
        <v>3189</v>
      </c>
      <c r="AG27" s="16">
        <v>1466</v>
      </c>
      <c r="AI27" s="3"/>
      <c r="AJ27" s="3"/>
      <c r="AK27" s="16">
        <v>3391</v>
      </c>
      <c r="AM27" s="78"/>
      <c r="AO27">
        <v>3947</v>
      </c>
      <c r="AP27" s="22"/>
    </row>
    <row r="28" spans="1:42" ht="12.75">
      <c r="A28" s="3">
        <v>5</v>
      </c>
      <c r="C28" s="14">
        <f t="shared" si="3"/>
        <v>40207</v>
      </c>
      <c r="D28" s="3" t="s">
        <v>53</v>
      </c>
      <c r="E28" s="14">
        <f t="shared" si="4"/>
        <v>40213</v>
      </c>
      <c r="I28" s="16">
        <v>4561</v>
      </c>
      <c r="M28" s="16">
        <v>7753</v>
      </c>
      <c r="O28" s="16"/>
      <c r="P28" s="16"/>
      <c r="Q28" s="16">
        <v>7582</v>
      </c>
      <c r="S28" s="16"/>
      <c r="T28" s="26">
        <v>2927</v>
      </c>
      <c r="U28" s="16">
        <v>8116</v>
      </c>
      <c r="W28" s="17"/>
      <c r="X28" s="16"/>
      <c r="Y28" s="16">
        <v>1918</v>
      </c>
      <c r="AA28" s="16"/>
      <c r="AB28" s="16"/>
      <c r="AC28" s="16">
        <v>3452</v>
      </c>
      <c r="AG28" s="16">
        <v>1627</v>
      </c>
      <c r="AI28" s="3"/>
      <c r="AJ28" s="3"/>
      <c r="AK28" s="16">
        <v>4076</v>
      </c>
      <c r="AM28" s="78"/>
      <c r="AO28">
        <v>4382</v>
      </c>
      <c r="AP28" s="22"/>
    </row>
    <row r="29" spans="1:42" ht="12.75">
      <c r="A29" s="3">
        <v>6</v>
      </c>
      <c r="C29" s="14">
        <f t="shared" si="3"/>
        <v>40214</v>
      </c>
      <c r="D29" s="3" t="s">
        <v>53</v>
      </c>
      <c r="E29" s="14">
        <f t="shared" si="4"/>
        <v>40220</v>
      </c>
      <c r="I29" s="16">
        <v>4937</v>
      </c>
      <c r="M29" s="16">
        <v>7960</v>
      </c>
      <c r="O29" s="16"/>
      <c r="P29" s="16"/>
      <c r="Q29" s="16">
        <v>8875</v>
      </c>
      <c r="S29" s="16"/>
      <c r="T29" s="16"/>
      <c r="U29" s="16">
        <v>8683</v>
      </c>
      <c r="W29" s="17"/>
      <c r="X29" s="16"/>
      <c r="Y29" s="16">
        <v>2083</v>
      </c>
      <c r="AA29" s="16"/>
      <c r="AB29" s="16"/>
      <c r="AC29" s="16">
        <v>3738</v>
      </c>
      <c r="AG29" s="16">
        <v>1749</v>
      </c>
      <c r="AI29" s="3"/>
      <c r="AJ29" s="3"/>
      <c r="AK29" s="16">
        <v>4837</v>
      </c>
      <c r="AM29" s="78"/>
      <c r="AO29">
        <v>4752</v>
      </c>
      <c r="AP29" s="22"/>
    </row>
    <row r="30" spans="1:42" ht="12.75">
      <c r="A30" s="3">
        <v>7</v>
      </c>
      <c r="C30" s="14">
        <f t="shared" si="3"/>
        <v>40221</v>
      </c>
      <c r="D30" s="3" t="s">
        <v>53</v>
      </c>
      <c r="E30" s="14">
        <f t="shared" si="4"/>
        <v>40227</v>
      </c>
      <c r="I30" s="16">
        <v>5211</v>
      </c>
      <c r="M30" s="16">
        <v>8037</v>
      </c>
      <c r="O30" s="16"/>
      <c r="P30" s="16"/>
      <c r="Q30" s="16">
        <v>9879</v>
      </c>
      <c r="S30" s="16"/>
      <c r="T30" s="16"/>
      <c r="U30" s="16">
        <v>9530</v>
      </c>
      <c r="W30" s="17"/>
      <c r="X30" s="16"/>
      <c r="Y30" s="16">
        <v>2184</v>
      </c>
      <c r="AA30" s="16"/>
      <c r="AB30" s="16"/>
      <c r="AC30" s="16">
        <v>3956</v>
      </c>
      <c r="AG30" s="16">
        <v>1840</v>
      </c>
      <c r="AI30" s="3"/>
      <c r="AJ30" s="3"/>
      <c r="AK30" s="16">
        <v>5362</v>
      </c>
      <c r="AM30" s="78"/>
      <c r="AO30">
        <v>5191</v>
      </c>
      <c r="AP30" s="22"/>
    </row>
    <row r="31" spans="1:42" ht="12.75">
      <c r="A31" s="3">
        <v>8</v>
      </c>
      <c r="C31" s="14">
        <f t="shared" si="3"/>
        <v>40228</v>
      </c>
      <c r="D31" s="3" t="s">
        <v>53</v>
      </c>
      <c r="E31" s="14">
        <f t="shared" si="4"/>
        <v>40234</v>
      </c>
      <c r="I31" s="16">
        <v>5468</v>
      </c>
      <c r="M31" s="16">
        <v>8066</v>
      </c>
      <c r="O31" s="16"/>
      <c r="P31" s="16"/>
      <c r="Q31" s="16">
        <v>10633</v>
      </c>
      <c r="S31" s="16"/>
      <c r="T31" s="16"/>
      <c r="U31" s="16">
        <v>10370</v>
      </c>
      <c r="W31" s="17"/>
      <c r="X31" s="16"/>
      <c r="Y31" s="16">
        <v>2327</v>
      </c>
      <c r="AA31" s="16"/>
      <c r="AB31" s="16"/>
      <c r="AC31" s="16">
        <v>4088</v>
      </c>
      <c r="AG31" s="16">
        <v>1952</v>
      </c>
      <c r="AI31" s="3"/>
      <c r="AJ31" s="3"/>
      <c r="AK31" s="16">
        <v>5524</v>
      </c>
      <c r="AM31" s="78"/>
      <c r="AO31">
        <v>5241</v>
      </c>
      <c r="AP31" s="22"/>
    </row>
    <row r="32" spans="1:42" ht="12.75">
      <c r="A32" s="3">
        <v>9</v>
      </c>
      <c r="C32" s="14">
        <f t="shared" si="3"/>
        <v>40235</v>
      </c>
      <c r="D32" s="3" t="s">
        <v>53</v>
      </c>
      <c r="E32" s="14">
        <f t="shared" si="4"/>
        <v>40241</v>
      </c>
      <c r="I32" s="16">
        <v>5649</v>
      </c>
      <c r="M32" s="16">
        <v>8100</v>
      </c>
      <c r="O32" s="16"/>
      <c r="P32" s="16"/>
      <c r="Q32" s="16">
        <v>11003</v>
      </c>
      <c r="S32" s="16"/>
      <c r="T32" s="16"/>
      <c r="U32" s="16">
        <v>11168</v>
      </c>
      <c r="W32" s="17"/>
      <c r="X32" s="16"/>
      <c r="Y32" s="16">
        <v>2459</v>
      </c>
      <c r="AA32" s="16"/>
      <c r="AB32" s="16"/>
      <c r="AC32" s="16">
        <v>4191</v>
      </c>
      <c r="AG32" s="16">
        <v>1987</v>
      </c>
      <c r="AI32" s="3"/>
      <c r="AJ32" s="3"/>
      <c r="AK32" s="16">
        <v>5668</v>
      </c>
      <c r="AM32" s="78"/>
      <c r="AO32">
        <v>5386</v>
      </c>
      <c r="AP32" s="22"/>
    </row>
    <row r="33" spans="1:42" ht="12.75">
      <c r="A33" s="3">
        <v>10</v>
      </c>
      <c r="C33" s="14">
        <f t="shared" si="3"/>
        <v>40242</v>
      </c>
      <c r="D33" s="3" t="s">
        <v>53</v>
      </c>
      <c r="E33" s="14">
        <f t="shared" si="4"/>
        <v>40248</v>
      </c>
      <c r="I33" s="16">
        <v>5712</v>
      </c>
      <c r="M33" s="16">
        <v>8129</v>
      </c>
      <c r="O33" s="16"/>
      <c r="P33" s="16"/>
      <c r="Q33" s="16">
        <v>11310</v>
      </c>
      <c r="S33" s="16"/>
      <c r="T33" s="16"/>
      <c r="U33" s="16">
        <v>11342</v>
      </c>
      <c r="W33" s="17"/>
      <c r="X33" s="16"/>
      <c r="Y33" s="26">
        <v>2495</v>
      </c>
      <c r="AA33" s="16"/>
      <c r="AB33" s="16"/>
      <c r="AC33" s="26">
        <v>4244</v>
      </c>
      <c r="AG33" s="26">
        <v>2037</v>
      </c>
      <c r="AI33" s="3"/>
      <c r="AJ33" s="3"/>
      <c r="AK33" s="16">
        <v>5792</v>
      </c>
      <c r="AM33" s="78"/>
      <c r="AO33">
        <v>5559</v>
      </c>
      <c r="AP33" s="22"/>
    </row>
    <row r="34" spans="1:42" ht="12.75">
      <c r="A34" s="3">
        <v>11</v>
      </c>
      <c r="C34" s="14">
        <f t="shared" si="3"/>
        <v>40249</v>
      </c>
      <c r="D34" s="3" t="s">
        <v>53</v>
      </c>
      <c r="E34" s="14">
        <f t="shared" si="4"/>
        <v>40255</v>
      </c>
      <c r="I34" s="26">
        <v>5731</v>
      </c>
      <c r="M34" s="26">
        <v>8143</v>
      </c>
      <c r="O34" s="16"/>
      <c r="P34" s="16"/>
      <c r="Q34" s="26">
        <v>11547</v>
      </c>
      <c r="S34" s="16"/>
      <c r="T34" s="16"/>
      <c r="U34" s="26">
        <v>11399</v>
      </c>
      <c r="W34" s="17"/>
      <c r="X34" s="16"/>
      <c r="AA34" s="16"/>
      <c r="AB34" s="16"/>
      <c r="AC34" s="16"/>
      <c r="AI34" s="3"/>
      <c r="AJ34" s="3"/>
      <c r="AK34" s="26">
        <v>5885</v>
      </c>
      <c r="AM34" s="78"/>
      <c r="AO34" s="21">
        <v>5737</v>
      </c>
      <c r="AP34" s="22"/>
    </row>
    <row r="35" spans="1:36" ht="12.75">
      <c r="A35" s="3">
        <v>12</v>
      </c>
      <c r="C35" s="14">
        <f t="shared" si="3"/>
        <v>40256</v>
      </c>
      <c r="D35" s="3" t="s">
        <v>53</v>
      </c>
      <c r="E35" s="14">
        <f t="shared" si="4"/>
        <v>40262</v>
      </c>
      <c r="O35" s="3"/>
      <c r="P35" s="3"/>
      <c r="Q35" s="3"/>
      <c r="W35" s="16"/>
      <c r="X35" s="16"/>
      <c r="AI35" s="3"/>
      <c r="AJ35" s="3"/>
    </row>
    <row r="36" spans="23:39" ht="12.75">
      <c r="W36" s="16"/>
      <c r="X36" s="16"/>
      <c r="AM36" s="40" t="s">
        <v>93</v>
      </c>
    </row>
    <row r="38" ht="12.75">
      <c r="A38" s="21" t="s">
        <v>85</v>
      </c>
    </row>
  </sheetData>
  <sheetProtection/>
  <printOptions horizontalCentered="1"/>
  <pageMargins left="0.5" right="0.5" top="0.75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Cannata, Steve@Wildlife</dc:creator>
  <cp:keywords/>
  <dc:description/>
  <cp:lastModifiedBy>Cannata, Steve@Wildlife</cp:lastModifiedBy>
  <cp:lastPrinted>2012-09-11T17:48:59Z</cp:lastPrinted>
  <dcterms:created xsi:type="dcterms:W3CDTF">2004-07-26T22:42:45Z</dcterms:created>
  <dcterms:modified xsi:type="dcterms:W3CDTF">2013-10-16T19:50:56Z</dcterms:modified>
  <cp:category/>
  <cp:version/>
  <cp:contentType/>
  <cp:contentStatus/>
</cp:coreProperties>
</file>