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3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S19" i="4" l="1"/>
  <c r="R19" i="4"/>
  <c r="L19" i="4"/>
  <c r="K19" i="4"/>
  <c r="S18" i="4"/>
  <c r="R18" i="4"/>
  <c r="AB15" i="3" l="1"/>
  <c r="AA15" i="3"/>
  <c r="U15" i="3"/>
  <c r="T15" i="3"/>
  <c r="N15" i="3"/>
  <c r="M15" i="3"/>
  <c r="S17" i="4" l="1"/>
  <c r="R17" i="4"/>
  <c r="L17" i="4"/>
  <c r="K17" i="4"/>
  <c r="AB14" i="3" l="1"/>
  <c r="AA14" i="3"/>
  <c r="U14" i="3"/>
  <c r="T14" i="3"/>
  <c r="N14" i="3"/>
  <c r="M14" i="3"/>
  <c r="S16" i="4" l="1"/>
  <c r="R16" i="4"/>
  <c r="L16" i="4"/>
  <c r="K16" i="4"/>
  <c r="AB13" i="3"/>
  <c r="AA13" i="3"/>
  <c r="N13" i="3"/>
  <c r="M13" i="3"/>
  <c r="S15" i="4" l="1"/>
  <c r="R15" i="4"/>
  <c r="L15" i="4"/>
  <c r="K15" i="4"/>
  <c r="S12" i="4"/>
  <c r="R12" i="4"/>
  <c r="AB12" i="3"/>
  <c r="AA12" i="3"/>
  <c r="N9" i="3"/>
  <c r="M9" i="3"/>
  <c r="N11" i="3"/>
  <c r="M11" i="3"/>
  <c r="U11" i="3"/>
  <c r="T11" i="3"/>
  <c r="U12" i="3"/>
  <c r="T12" i="3"/>
  <c r="N12" i="3"/>
  <c r="M12" i="3"/>
  <c r="L12" i="4" l="1"/>
  <c r="K12" i="4"/>
  <c r="AB11" i="3"/>
  <c r="AA11" i="3"/>
  <c r="S11" i="4" l="1"/>
  <c r="R11" i="4"/>
  <c r="L11" i="4"/>
  <c r="K11" i="4"/>
  <c r="L10" i="4"/>
  <c r="K10" i="4"/>
  <c r="AB10" i="3"/>
  <c r="AA10" i="3"/>
  <c r="U10" i="3"/>
  <c r="T10" i="3"/>
  <c r="N10" i="3"/>
  <c r="M10" i="3"/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7" i="4" l="1"/>
  <c r="V37" i="4"/>
  <c r="K13" i="4"/>
  <c r="L6" i="4"/>
  <c r="L13" i="4" s="1"/>
  <c r="K6" i="4"/>
  <c r="G13" i="4"/>
  <c r="H13" i="4"/>
  <c r="I13" i="4"/>
  <c r="J13" i="4"/>
  <c r="L5" i="4"/>
  <c r="K5" i="4"/>
  <c r="N16" i="2" l="1"/>
  <c r="M16" i="2"/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T20" i="3"/>
  <c r="M24" i="2"/>
  <c r="R37" i="4"/>
  <c r="K36" i="4"/>
  <c r="U20" i="3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<sst xmlns="http://schemas.openxmlformats.org/spreadsheetml/2006/main" count="452" uniqueCount="97">
  <si>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</si>
  <si>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</si>
  <si>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</si>
  <si>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</si>
  <si>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</si>
  <si>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</si>
  <si>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</si>
  <si>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</si>
  <si>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</si>
  <si>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</si>
  <si>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</si>
  <si>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</si>
  <si>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</si>
  <si>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</si>
  <si>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</si>
  <si>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</si>
  <si>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</si>
  <si>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</si>
  <si>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</si>
  <si>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</si>
  <si>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</si>
  <si>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</si>
  <si>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</si>
  <si>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</si>
  <si>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</si>
  <si>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</si>
  <si>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</si>
  <si>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</si>
  <si>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</si>
  <si>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</si>
  <si>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</si>
  <si>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</si>
  <si>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</si>
  <si>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</si>
  <si>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</si>
  <si>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</si>
  <si>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</si>
  <si>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</si>
  <si>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</si>
  <si>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</si>
  <si>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</si>
  <si>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</si>
  <si>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</si>
  <si>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</si>
  <si>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</si>
  <si>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</si>
  <si>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</si>
  <si>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</si>
  <si>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</si>
  <si>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</si>
  <si>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</si>
  <si>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</si>
  <si>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</si>
  <si>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</si>
  <si>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</si>
  <si>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</si>
  <si>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</si>
  <si>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</si>
  <si>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</si>
  <si>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</si>
  <si>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</si>
  <si>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</si>
  <si>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</si>
  <si>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</si>
  <si>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</si>
  <si>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</si>
  <si>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</si>
  <si>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</si>
  <si>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</si>
  <si>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</si>
  <si>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</si>
  <si>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</si>
  <si>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</si>
  <si>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</si>
  <si>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</si>
  <si>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</si>
  <si>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</si>
  <si>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</si>
  <si>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</si>
  <si>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</si>
  <si>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</si>
  <si>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</si>
  <si>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</si>
  <si>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</si>
  <si>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</si>
  <si>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</si>
  <si>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</si>
  <si>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</si>
  <si>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</si>
  <si>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</si>
  <si>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</si>
  <si>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</si>
  <si>
    <r>
      <t xml:space="preserve">0 </t>
    </r>
    <r>
      <rPr>
        <b/>
        <vertAlign val="superscript"/>
        <sz val="10"/>
        <rFont val="Arial"/>
        <family val="2"/>
      </rPr>
      <t>5</t>
    </r>
  </si>
  <si>
    <t>5/ Weir out of operation jweek 38 due to emergency augmentation flow release from Lewiston Dam and will not be reinsalled in 2014.</t>
  </si>
  <si>
    <r>
      <t xml:space="preserve">1 </t>
    </r>
    <r>
      <rPr>
        <b/>
        <vertAlign val="superscript"/>
        <sz val="10"/>
        <rFont val="Arial"/>
        <family val="2"/>
      </rPr>
      <t>4</t>
    </r>
  </si>
  <si>
    <t>4/ Weir out of operation for 4 days during jweek 38 due to emergency augmentation flow release from Lewiston Dam</t>
  </si>
  <si>
    <t>6/ Only one day of fish processing shown for jweek 45.  Additional data for Jweek 45 will be shown asap.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</si>
</sst>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topLeftCell="A10" workbookViewId="0">
      <selection activeCell="Q14" sqref="Q14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8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8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A33" sqref="A33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81</v>
      </c>
    </row>
    <row r="2" spans="1:32" s="18" customFormat="1" x14ac:dyDescent="0.25">
      <c r="I2" s="26" t="s">
        <v>34</v>
      </c>
      <c r="J2" s="26"/>
      <c r="K2" s="26"/>
      <c r="L2" s="26"/>
      <c r="M2" s="26"/>
      <c r="N2" s="26"/>
      <c r="O2" s="50"/>
      <c r="P2" s="26" t="s">
        <v>35</v>
      </c>
      <c r="Q2" s="26"/>
      <c r="R2" s="26"/>
      <c r="S2" s="26"/>
      <c r="T2" s="26"/>
      <c r="U2" s="26"/>
      <c r="V2" s="28"/>
      <c r="W2" s="26" t="s">
        <v>36</v>
      </c>
      <c r="X2" s="26"/>
      <c r="Y2" s="26"/>
      <c r="Z2" s="26"/>
      <c r="AA2" s="26"/>
      <c r="AB2" s="26"/>
      <c r="AC2" s="28"/>
      <c r="AD2" s="122" t="s">
        <v>43</v>
      </c>
      <c r="AE2" s="122"/>
      <c r="AF2" s="122"/>
    </row>
    <row r="3" spans="1:32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28"/>
      <c r="P3" s="29" t="s">
        <v>39</v>
      </c>
      <c r="Q3" s="29"/>
      <c r="R3" s="29" t="s">
        <v>40</v>
      </c>
      <c r="S3" s="29"/>
      <c r="T3" s="29" t="s">
        <v>41</v>
      </c>
      <c r="U3" s="29"/>
      <c r="V3" s="28"/>
      <c r="W3" s="29" t="s">
        <v>42</v>
      </c>
      <c r="X3" s="29"/>
      <c r="Y3" s="29" t="s">
        <v>40</v>
      </c>
      <c r="Z3" s="29"/>
      <c r="AA3" s="29" t="s">
        <v>41</v>
      </c>
      <c r="AB3" s="29"/>
      <c r="AC3" s="28"/>
      <c r="AD3" s="123"/>
      <c r="AE3" s="123"/>
      <c r="AF3" s="123"/>
    </row>
    <row r="4" spans="1:32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34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34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C4" s="34"/>
      <c r="AD4" s="32" t="s">
        <v>50</v>
      </c>
      <c r="AE4" s="51" t="s">
        <v>51</v>
      </c>
      <c r="AF4" s="52" t="s">
        <v>47</v>
      </c>
    </row>
    <row r="5" spans="1:3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2</v>
      </c>
      <c r="L5" s="63">
        <v>0</v>
      </c>
      <c r="M5" s="63">
        <v>2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5"/>
      <c r="AD5" s="63">
        <v>1</v>
      </c>
      <c r="AE5" s="48">
        <v>8</v>
      </c>
      <c r="AF5" s="48">
        <v>9</v>
      </c>
    </row>
    <row r="6" spans="1:32" s="18" customFormat="1" x14ac:dyDescent="0.25">
      <c r="A6" s="63">
        <v>24</v>
      </c>
      <c r="B6" s="62"/>
      <c r="C6" s="12">
        <v>40340</v>
      </c>
      <c r="D6" s="20" t="s">
        <v>52</v>
      </c>
      <c r="E6" s="12">
        <v>40346</v>
      </c>
      <c r="F6" s="62"/>
      <c r="G6" s="63">
        <v>5</v>
      </c>
      <c r="H6" s="63"/>
      <c r="I6" s="63">
        <v>2</v>
      </c>
      <c r="J6" s="63">
        <v>0</v>
      </c>
      <c r="K6" s="63">
        <v>121</v>
      </c>
      <c r="L6" s="63">
        <v>24</v>
      </c>
      <c r="M6" s="63">
        <v>123</v>
      </c>
      <c r="N6" s="63">
        <v>24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5"/>
      <c r="W6" s="63">
        <v>0</v>
      </c>
      <c r="X6" s="63">
        <v>0</v>
      </c>
      <c r="Y6" s="63">
        <v>1</v>
      </c>
      <c r="Z6" s="63">
        <v>0</v>
      </c>
      <c r="AA6" s="63">
        <v>1</v>
      </c>
      <c r="AB6" s="63">
        <v>0</v>
      </c>
      <c r="AC6" s="65"/>
      <c r="AD6" s="63">
        <v>1</v>
      </c>
      <c r="AE6" s="48">
        <v>35</v>
      </c>
      <c r="AF6" s="48">
        <v>36</v>
      </c>
    </row>
    <row r="7" spans="1:32" s="18" customFormat="1" x14ac:dyDescent="0.25">
      <c r="A7" s="63">
        <v>25</v>
      </c>
      <c r="B7" s="62"/>
      <c r="C7" s="12">
        <f t="shared" ref="C7:C18" si="0">C6+7</f>
        <v>40347</v>
      </c>
      <c r="D7" s="20" t="s">
        <v>52</v>
      </c>
      <c r="E7" s="12">
        <f t="shared" ref="E7:E18" si="1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205</v>
      </c>
      <c r="L7" s="63">
        <v>29</v>
      </c>
      <c r="M7" s="63">
        <f>K7+I7</f>
        <v>206</v>
      </c>
      <c r="N7" s="63">
        <f>L7+J7</f>
        <v>29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5"/>
      <c r="W7" s="63">
        <v>0</v>
      </c>
      <c r="X7" s="63">
        <v>0</v>
      </c>
      <c r="Y7" s="63">
        <v>6</v>
      </c>
      <c r="Z7" s="63">
        <v>0</v>
      </c>
      <c r="AA7" s="63">
        <v>6</v>
      </c>
      <c r="AB7" s="63">
        <v>0</v>
      </c>
      <c r="AC7" s="65"/>
      <c r="AD7" s="63">
        <v>1</v>
      </c>
      <c r="AE7" s="48">
        <v>18</v>
      </c>
      <c r="AF7" s="48">
        <v>19</v>
      </c>
    </row>
    <row r="8" spans="1:32" s="18" customFormat="1" x14ac:dyDescent="0.25">
      <c r="A8" s="63">
        <v>26</v>
      </c>
      <c r="B8" s="62"/>
      <c r="C8" s="12">
        <f t="shared" si="0"/>
        <v>40354</v>
      </c>
      <c r="D8" s="20" t="s">
        <v>52</v>
      </c>
      <c r="E8" s="12">
        <f t="shared" si="1"/>
        <v>40360</v>
      </c>
      <c r="F8" s="62"/>
      <c r="G8" s="63">
        <v>5</v>
      </c>
      <c r="H8" s="63"/>
      <c r="I8" s="63">
        <v>4</v>
      </c>
      <c r="J8" s="63">
        <v>0</v>
      </c>
      <c r="K8" s="63">
        <v>230</v>
      </c>
      <c r="L8" s="63">
        <v>36</v>
      </c>
      <c r="M8" s="63">
        <f t="shared" ref="M8" si="2">K8+I8</f>
        <v>234</v>
      </c>
      <c r="N8" s="63">
        <f t="shared" ref="N8:N9" si="3">L8+J8</f>
        <v>36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5"/>
      <c r="W8" s="63">
        <v>1</v>
      </c>
      <c r="X8" s="63">
        <v>0</v>
      </c>
      <c r="Y8" s="63">
        <v>0</v>
      </c>
      <c r="Z8" s="63">
        <v>0</v>
      </c>
      <c r="AA8" s="63">
        <v>1</v>
      </c>
      <c r="AB8" s="63">
        <v>0</v>
      </c>
      <c r="AC8" s="65"/>
      <c r="AD8" s="63">
        <v>5</v>
      </c>
      <c r="AE8" s="48">
        <v>22</v>
      </c>
      <c r="AF8" s="48">
        <v>27</v>
      </c>
    </row>
    <row r="9" spans="1:32" s="18" customFormat="1" x14ac:dyDescent="0.25">
      <c r="A9" s="63">
        <v>27</v>
      </c>
      <c r="B9" s="62"/>
      <c r="C9" s="12">
        <f t="shared" si="0"/>
        <v>40361</v>
      </c>
      <c r="D9" s="20" t="s">
        <v>52</v>
      </c>
      <c r="E9" s="12">
        <f t="shared" si="1"/>
        <v>40367</v>
      </c>
      <c r="F9" s="62"/>
      <c r="G9" s="63">
        <v>4</v>
      </c>
      <c r="H9" s="63"/>
      <c r="I9" s="63">
        <v>9</v>
      </c>
      <c r="J9" s="63">
        <v>2</v>
      </c>
      <c r="K9" s="63">
        <v>132</v>
      </c>
      <c r="L9" s="63">
        <v>21</v>
      </c>
      <c r="M9" s="63">
        <f t="shared" ref="M9" si="4">K9+I9</f>
        <v>141</v>
      </c>
      <c r="N9" s="63">
        <f t="shared" si="3"/>
        <v>23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5"/>
      <c r="W9" s="63">
        <v>0</v>
      </c>
      <c r="X9" s="63">
        <v>0</v>
      </c>
      <c r="Y9" s="63">
        <v>3</v>
      </c>
      <c r="Z9" s="63">
        <v>0</v>
      </c>
      <c r="AA9" s="63">
        <v>3</v>
      </c>
      <c r="AB9" s="63">
        <v>0</v>
      </c>
      <c r="AC9" s="65"/>
      <c r="AD9" s="63">
        <v>2</v>
      </c>
      <c r="AE9" s="48">
        <v>18</v>
      </c>
      <c r="AF9" s="48">
        <v>20</v>
      </c>
    </row>
    <row r="10" spans="1:32" s="18" customFormat="1" x14ac:dyDescent="0.25">
      <c r="A10" s="63">
        <v>28</v>
      </c>
      <c r="B10" s="62"/>
      <c r="C10" s="12">
        <f t="shared" si="0"/>
        <v>40368</v>
      </c>
      <c r="D10" s="20" t="s">
        <v>52</v>
      </c>
      <c r="E10" s="12">
        <f t="shared" si="1"/>
        <v>40374</v>
      </c>
      <c r="F10" s="62"/>
      <c r="G10" s="63">
        <v>5</v>
      </c>
      <c r="H10" s="63"/>
      <c r="I10" s="63">
        <v>6</v>
      </c>
      <c r="J10" s="63">
        <v>0</v>
      </c>
      <c r="K10" s="63">
        <v>65</v>
      </c>
      <c r="L10" s="63">
        <v>10</v>
      </c>
      <c r="M10" s="63">
        <v>71</v>
      </c>
      <c r="N10" s="63">
        <v>10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5"/>
      <c r="W10" s="63">
        <v>0</v>
      </c>
      <c r="X10" s="63">
        <v>0</v>
      </c>
      <c r="Y10" s="63">
        <v>4</v>
      </c>
      <c r="Z10" s="63">
        <v>0</v>
      </c>
      <c r="AA10" s="63">
        <v>4</v>
      </c>
      <c r="AB10" s="63">
        <v>0</v>
      </c>
      <c r="AC10" s="65"/>
      <c r="AD10" s="63">
        <v>10</v>
      </c>
      <c r="AE10" s="48">
        <v>28</v>
      </c>
      <c r="AF10" s="48">
        <v>38</v>
      </c>
    </row>
    <row r="11" spans="1:32" s="18" customFormat="1" x14ac:dyDescent="0.25">
      <c r="A11" s="63">
        <v>29</v>
      </c>
      <c r="B11" s="62"/>
      <c r="C11" s="12">
        <f t="shared" si="0"/>
        <v>40375</v>
      </c>
      <c r="D11" s="20" t="s">
        <v>52</v>
      </c>
      <c r="E11" s="12">
        <f t="shared" si="1"/>
        <v>40381</v>
      </c>
      <c r="F11" s="62"/>
      <c r="G11" s="63">
        <v>5</v>
      </c>
      <c r="H11" s="63"/>
      <c r="I11" s="63">
        <v>6</v>
      </c>
      <c r="J11" s="63">
        <v>0</v>
      </c>
      <c r="K11" s="63">
        <v>34</v>
      </c>
      <c r="L11" s="63">
        <v>5</v>
      </c>
      <c r="M11" s="63">
        <v>40</v>
      </c>
      <c r="N11" s="63">
        <v>5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5"/>
      <c r="W11" s="63">
        <v>0</v>
      </c>
      <c r="X11" s="63">
        <v>0</v>
      </c>
      <c r="Y11" s="63">
        <v>2</v>
      </c>
      <c r="Z11" s="63">
        <v>0</v>
      </c>
      <c r="AA11" s="63">
        <v>2</v>
      </c>
      <c r="AB11" s="63">
        <v>0</v>
      </c>
      <c r="AC11" s="65"/>
      <c r="AD11" s="63">
        <v>4</v>
      </c>
      <c r="AE11" s="48">
        <v>13</v>
      </c>
      <c r="AF11" s="48">
        <v>17</v>
      </c>
    </row>
    <row r="12" spans="1:32" s="18" customFormat="1" x14ac:dyDescent="0.25">
      <c r="A12" s="22">
        <v>30</v>
      </c>
      <c r="B12" s="62"/>
      <c r="C12" s="12">
        <f t="shared" si="0"/>
        <v>40382</v>
      </c>
      <c r="D12" s="20" t="s">
        <v>52</v>
      </c>
      <c r="E12" s="12">
        <f t="shared" si="1"/>
        <v>40388</v>
      </c>
      <c r="F12" s="62"/>
      <c r="G12" s="63">
        <v>5</v>
      </c>
      <c r="H12" s="63"/>
      <c r="I12" s="63">
        <v>2</v>
      </c>
      <c r="J12" s="63">
        <v>1</v>
      </c>
      <c r="K12" s="63">
        <v>9</v>
      </c>
      <c r="L12" s="63">
        <v>2</v>
      </c>
      <c r="M12" s="63">
        <v>11</v>
      </c>
      <c r="N12" s="63">
        <v>3</v>
      </c>
      <c r="O12" s="65"/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5"/>
      <c r="W12" s="63">
        <v>0</v>
      </c>
      <c r="X12" s="63">
        <v>0</v>
      </c>
      <c r="Y12" s="63">
        <v>3</v>
      </c>
      <c r="Z12" s="63">
        <v>1</v>
      </c>
      <c r="AA12" s="63">
        <v>3</v>
      </c>
      <c r="AB12" s="63">
        <v>1</v>
      </c>
      <c r="AC12" s="65"/>
      <c r="AD12" s="63">
        <v>4</v>
      </c>
      <c r="AE12" s="48">
        <v>5</v>
      </c>
      <c r="AF12" s="48">
        <v>9</v>
      </c>
    </row>
    <row r="13" spans="1:32" x14ac:dyDescent="0.25">
      <c r="A13" s="22">
        <v>31</v>
      </c>
      <c r="B13" s="3"/>
      <c r="C13" s="12">
        <f t="shared" si="0"/>
        <v>40389</v>
      </c>
      <c r="D13" s="20" t="s">
        <v>52</v>
      </c>
      <c r="E13" s="12">
        <f t="shared" si="1"/>
        <v>40395</v>
      </c>
      <c r="F13" s="3"/>
      <c r="G13" s="63">
        <v>5</v>
      </c>
      <c r="H13" s="63"/>
      <c r="I13" s="63">
        <v>21</v>
      </c>
      <c r="J13" s="63">
        <v>3</v>
      </c>
      <c r="K13" s="63">
        <v>39</v>
      </c>
      <c r="L13" s="63">
        <v>6</v>
      </c>
      <c r="M13" s="63">
        <f>I13+K13</f>
        <v>60</v>
      </c>
      <c r="N13" s="63">
        <f>J13+L13</f>
        <v>9</v>
      </c>
      <c r="O13" s="65"/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5"/>
      <c r="W13" s="63">
        <v>0</v>
      </c>
      <c r="X13" s="63">
        <v>0</v>
      </c>
      <c r="Y13" s="63">
        <v>6</v>
      </c>
      <c r="Z13" s="63">
        <v>0</v>
      </c>
      <c r="AA13" s="63">
        <v>6</v>
      </c>
      <c r="AB13" s="63">
        <v>0</v>
      </c>
      <c r="AC13" s="65"/>
      <c r="AD13" s="63">
        <v>2</v>
      </c>
      <c r="AE13" s="63">
        <v>0</v>
      </c>
      <c r="AF13" s="48">
        <v>2</v>
      </c>
    </row>
    <row r="14" spans="1:32" x14ac:dyDescent="0.25">
      <c r="A14" s="22">
        <v>32</v>
      </c>
      <c r="B14" s="3"/>
      <c r="C14" s="12">
        <f t="shared" si="0"/>
        <v>40396</v>
      </c>
      <c r="D14" s="20" t="s">
        <v>52</v>
      </c>
      <c r="E14" s="12">
        <f t="shared" si="1"/>
        <v>40402</v>
      </c>
      <c r="F14" s="3"/>
      <c r="G14" s="63">
        <v>5</v>
      </c>
      <c r="H14" s="63"/>
      <c r="I14" s="63">
        <v>9</v>
      </c>
      <c r="J14" s="63">
        <v>2</v>
      </c>
      <c r="K14" s="63">
        <v>19</v>
      </c>
      <c r="L14" s="63">
        <v>0</v>
      </c>
      <c r="M14" s="63">
        <f>I14+K14</f>
        <v>28</v>
      </c>
      <c r="N14" s="63">
        <f>J14+L14</f>
        <v>2</v>
      </c>
      <c r="O14" s="65"/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5"/>
      <c r="W14" s="63">
        <v>0</v>
      </c>
      <c r="X14" s="63">
        <v>0</v>
      </c>
      <c r="Y14" s="63">
        <v>1</v>
      </c>
      <c r="Z14" s="63">
        <v>0</v>
      </c>
      <c r="AA14" s="63">
        <v>1</v>
      </c>
      <c r="AB14" s="63">
        <v>0</v>
      </c>
      <c r="AC14" s="65"/>
      <c r="AD14" s="63">
        <v>1</v>
      </c>
      <c r="AE14" s="63">
        <v>0</v>
      </c>
      <c r="AF14" s="48">
        <v>1</v>
      </c>
    </row>
    <row r="15" spans="1:32" x14ac:dyDescent="0.25">
      <c r="A15" s="22">
        <v>33</v>
      </c>
      <c r="B15" s="3"/>
      <c r="C15" s="12">
        <f t="shared" si="0"/>
        <v>40403</v>
      </c>
      <c r="D15" s="20" t="s">
        <v>52</v>
      </c>
      <c r="E15" s="12">
        <f t="shared" si="1"/>
        <v>40409</v>
      </c>
      <c r="F15" s="3"/>
      <c r="G15" s="63">
        <v>5</v>
      </c>
      <c r="H15" s="63"/>
      <c r="I15" s="63">
        <v>19</v>
      </c>
      <c r="J15" s="63">
        <v>3</v>
      </c>
      <c r="K15" s="63">
        <v>58</v>
      </c>
      <c r="L15" s="63">
        <v>8</v>
      </c>
      <c r="M15" s="63">
        <v>77</v>
      </c>
      <c r="N15" s="63">
        <v>11</v>
      </c>
      <c r="O15" s="65"/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5"/>
      <c r="W15" s="63">
        <v>0</v>
      </c>
      <c r="X15" s="63">
        <v>0</v>
      </c>
      <c r="Y15" s="63">
        <v>1</v>
      </c>
      <c r="Z15" s="63">
        <v>0</v>
      </c>
      <c r="AA15" s="63">
        <v>1</v>
      </c>
      <c r="AB15" s="63">
        <v>0</v>
      </c>
      <c r="AC15" s="65"/>
      <c r="AD15" s="63">
        <v>0</v>
      </c>
      <c r="AE15" s="63">
        <v>1</v>
      </c>
      <c r="AF15" s="48">
        <v>1</v>
      </c>
    </row>
    <row r="16" spans="1:32" x14ac:dyDescent="0.25">
      <c r="A16" s="22">
        <v>34</v>
      </c>
      <c r="B16" s="3"/>
      <c r="C16" s="12">
        <f t="shared" si="0"/>
        <v>40410</v>
      </c>
      <c r="D16" s="20" t="s">
        <v>52</v>
      </c>
      <c r="E16" s="12">
        <f t="shared" si="1"/>
        <v>40416</v>
      </c>
      <c r="F16" s="3"/>
      <c r="G16" s="63">
        <v>3</v>
      </c>
      <c r="H16" s="63"/>
      <c r="I16" s="63">
        <v>3</v>
      </c>
      <c r="J16" s="63">
        <v>2</v>
      </c>
      <c r="K16" s="63">
        <v>16</v>
      </c>
      <c r="L16" s="63">
        <v>1</v>
      </c>
      <c r="M16" s="63">
        <f>I16+K16</f>
        <v>19</v>
      </c>
      <c r="N16" s="63">
        <f>J16+L16</f>
        <v>3</v>
      </c>
      <c r="O16" s="65"/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5"/>
      <c r="W16" s="63">
        <v>0</v>
      </c>
      <c r="X16" s="63">
        <v>0</v>
      </c>
      <c r="Y16" s="63">
        <v>1</v>
      </c>
      <c r="Z16" s="63">
        <v>0</v>
      </c>
      <c r="AA16" s="63">
        <v>1</v>
      </c>
      <c r="AB16" s="63">
        <v>0</v>
      </c>
      <c r="AC16" s="65"/>
      <c r="AD16" s="63">
        <v>2</v>
      </c>
      <c r="AE16" s="63">
        <v>0</v>
      </c>
      <c r="AF16" s="48">
        <v>2</v>
      </c>
    </row>
    <row r="17" spans="1:33" x14ac:dyDescent="0.25">
      <c r="A17" s="22">
        <v>35</v>
      </c>
      <c r="B17" s="3"/>
      <c r="C17" s="12">
        <f t="shared" si="0"/>
        <v>40417</v>
      </c>
      <c r="D17" s="20" t="s">
        <v>52</v>
      </c>
      <c r="E17" s="12">
        <f t="shared" si="1"/>
        <v>40423</v>
      </c>
      <c r="F17" s="3"/>
      <c r="G17" s="63">
        <v>0</v>
      </c>
      <c r="H17" s="63"/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/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5"/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5"/>
      <c r="AD17" s="63">
        <v>0</v>
      </c>
      <c r="AE17" s="63">
        <v>0</v>
      </c>
      <c r="AF17" s="48">
        <v>0</v>
      </c>
    </row>
    <row r="18" spans="1:33" x14ac:dyDescent="0.25">
      <c r="A18" s="22">
        <v>36</v>
      </c>
      <c r="B18" s="3"/>
      <c r="C18" s="12">
        <f t="shared" si="0"/>
        <v>40424</v>
      </c>
      <c r="D18" s="20" t="s">
        <v>52</v>
      </c>
      <c r="E18" s="12">
        <f t="shared" si="1"/>
        <v>40430</v>
      </c>
      <c r="F18" s="3"/>
      <c r="G18" s="63">
        <v>4</v>
      </c>
      <c r="H18" s="63"/>
      <c r="I18" s="63">
        <v>1</v>
      </c>
      <c r="J18" s="63">
        <v>0</v>
      </c>
      <c r="K18" s="63">
        <v>5</v>
      </c>
      <c r="L18" s="63">
        <v>0</v>
      </c>
      <c r="M18" s="63">
        <v>6</v>
      </c>
      <c r="N18" s="63">
        <v>0</v>
      </c>
      <c r="O18" s="65"/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5"/>
      <c r="W18" s="63">
        <v>0</v>
      </c>
      <c r="X18" s="63">
        <v>0</v>
      </c>
      <c r="Y18" s="63">
        <v>1</v>
      </c>
      <c r="Z18" s="63">
        <v>0</v>
      </c>
      <c r="AA18" s="63">
        <v>1</v>
      </c>
      <c r="AB18" s="63">
        <v>0</v>
      </c>
      <c r="AC18" s="65"/>
      <c r="AD18" s="63">
        <v>1</v>
      </c>
      <c r="AE18" s="63">
        <v>2</v>
      </c>
      <c r="AF18" s="48">
        <v>3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52</v>
      </c>
      <c r="E19" s="12">
        <f>E18+7</f>
        <v>40437</v>
      </c>
      <c r="F19" s="3"/>
      <c r="G19" s="63">
        <v>4</v>
      </c>
      <c r="H19" s="63"/>
      <c r="I19" s="63">
        <v>1</v>
      </c>
      <c r="J19" s="63">
        <v>0</v>
      </c>
      <c r="K19" s="63">
        <v>8</v>
      </c>
      <c r="L19" s="63">
        <v>2</v>
      </c>
      <c r="M19" s="63">
        <v>0</v>
      </c>
      <c r="N19" s="63">
        <v>2</v>
      </c>
      <c r="O19" s="65"/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5"/>
      <c r="W19" s="63">
        <v>3</v>
      </c>
      <c r="X19" s="63">
        <v>1</v>
      </c>
      <c r="Y19" s="63">
        <v>0</v>
      </c>
      <c r="Z19" s="63">
        <v>0</v>
      </c>
      <c r="AA19" s="63">
        <v>3</v>
      </c>
      <c r="AB19" s="63">
        <v>1</v>
      </c>
      <c r="AC19" s="65"/>
      <c r="AD19" s="63">
        <v>0</v>
      </c>
      <c r="AE19" s="63">
        <v>1</v>
      </c>
      <c r="AF19" s="48">
        <v>1</v>
      </c>
    </row>
    <row r="20" spans="1:33" ht="15.6" x14ac:dyDescent="0.25">
      <c r="A20" s="22">
        <v>38</v>
      </c>
      <c r="B20" s="3"/>
      <c r="C20" s="12">
        <f>C19+7</f>
        <v>40438</v>
      </c>
      <c r="D20" s="20" t="s">
        <v>52</v>
      </c>
      <c r="E20" s="12">
        <f>E19+7</f>
        <v>40444</v>
      </c>
      <c r="F20" s="3"/>
      <c r="G20" s="63" t="s">
        <v>92</v>
      </c>
      <c r="H20" s="63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/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/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5"/>
      <c r="AD20" s="63">
        <v>0</v>
      </c>
      <c r="AE20" s="63">
        <v>0</v>
      </c>
      <c r="AF20" s="63"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52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/>
      <c r="N21" s="63"/>
      <c r="O21" s="65"/>
      <c r="P21" s="63"/>
      <c r="Q21" s="63"/>
      <c r="R21" s="63"/>
      <c r="S21" s="63"/>
      <c r="T21" s="22"/>
      <c r="U21" s="22"/>
      <c r="V21" s="65"/>
      <c r="W21" s="63"/>
      <c r="X21" s="63"/>
      <c r="Y21" s="63"/>
      <c r="Z21" s="63"/>
      <c r="AA21" s="63"/>
      <c r="AB21" s="63"/>
      <c r="AC21" s="65"/>
      <c r="AD21" s="63"/>
      <c r="AE21" s="63"/>
      <c r="AF21" s="48"/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52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x14ac:dyDescent="0.25">
      <c r="A24" s="22"/>
      <c r="B24" s="22"/>
      <c r="C24" s="95"/>
      <c r="D24" s="96"/>
      <c r="E24" s="49" t="s">
        <v>83</v>
      </c>
      <c r="F24" s="22"/>
      <c r="G24" s="63">
        <f>SUM(G5:G22)</f>
        <v>61</v>
      </c>
      <c r="H24" s="63"/>
      <c r="I24" s="63">
        <f t="shared" ref="I24:N24" si="5">SUM(I5:I22)</f>
        <v>84</v>
      </c>
      <c r="J24" s="63">
        <f t="shared" si="5"/>
        <v>13</v>
      </c>
      <c r="K24" s="63">
        <f t="shared" si="5"/>
        <v>943</v>
      </c>
      <c r="L24" s="63">
        <f t="shared" si="5"/>
        <v>144</v>
      </c>
      <c r="M24" s="63">
        <f t="shared" si="5"/>
        <v>1018</v>
      </c>
      <c r="N24" s="63">
        <f t="shared" si="5"/>
        <v>157</v>
      </c>
      <c r="O24" s="65"/>
      <c r="P24" s="63">
        <f t="shared" ref="P24:U24" si="6">SUM(P5:P22)</f>
        <v>0</v>
      </c>
      <c r="Q24" s="63">
        <f t="shared" si="6"/>
        <v>0</v>
      </c>
      <c r="R24" s="63">
        <f t="shared" si="6"/>
        <v>0</v>
      </c>
      <c r="S24" s="63">
        <f t="shared" si="6"/>
        <v>0</v>
      </c>
      <c r="T24" s="63">
        <f t="shared" si="6"/>
        <v>0</v>
      </c>
      <c r="U24" s="63">
        <f t="shared" si="6"/>
        <v>0</v>
      </c>
      <c r="V24" s="65"/>
      <c r="W24" s="63">
        <f t="shared" ref="W24:AB24" si="7">SUM(W5:W22)</f>
        <v>4</v>
      </c>
      <c r="X24" s="63">
        <f t="shared" si="7"/>
        <v>1</v>
      </c>
      <c r="Y24" s="63">
        <f t="shared" si="7"/>
        <v>29</v>
      </c>
      <c r="Z24" s="63">
        <f t="shared" si="7"/>
        <v>1</v>
      </c>
      <c r="AA24" s="63">
        <f t="shared" si="7"/>
        <v>33</v>
      </c>
      <c r="AB24" s="63">
        <f t="shared" si="7"/>
        <v>2</v>
      </c>
      <c r="AC24" s="65"/>
      <c r="AD24" s="63">
        <f>SUM(AD5:AD22)</f>
        <v>34</v>
      </c>
      <c r="AE24" s="63">
        <f>SUM(AE5:AE22)</f>
        <v>151</v>
      </c>
      <c r="AF24" s="63">
        <f>SUM(AF5:AF22)</f>
        <v>185</v>
      </c>
    </row>
    <row r="25" spans="1:33" ht="18.75" customHeight="1" x14ac:dyDescent="0.25">
      <c r="A25" s="32"/>
      <c r="B25" s="4"/>
      <c r="C25" s="115"/>
      <c r="D25" s="100"/>
      <c r="E25" s="116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8" customFormat="1" ht="15.6" x14ac:dyDescent="0.25">
      <c r="A26" s="24" t="s">
        <v>82</v>
      </c>
      <c r="B26" s="24"/>
      <c r="C26" s="24"/>
      <c r="D26" s="24"/>
      <c r="E26" s="24"/>
      <c r="G26" s="63">
        <v>74</v>
      </c>
      <c r="H26" s="63"/>
      <c r="I26" s="63">
        <v>20</v>
      </c>
      <c r="J26" s="63">
        <v>3</v>
      </c>
      <c r="K26" s="63">
        <v>813</v>
      </c>
      <c r="L26" s="63">
        <v>140</v>
      </c>
      <c r="M26" s="63">
        <v>833</v>
      </c>
      <c r="N26" s="63">
        <v>149</v>
      </c>
      <c r="O26" s="65"/>
      <c r="P26" s="63">
        <v>0</v>
      </c>
      <c r="Q26" s="63">
        <v>0</v>
      </c>
      <c r="R26" s="63">
        <v>1</v>
      </c>
      <c r="S26" s="63">
        <v>0</v>
      </c>
      <c r="T26" s="63">
        <v>1</v>
      </c>
      <c r="U26" s="63">
        <v>0</v>
      </c>
      <c r="V26" s="65"/>
      <c r="W26" s="63">
        <v>0</v>
      </c>
      <c r="X26" s="63">
        <v>0</v>
      </c>
      <c r="Y26" s="63">
        <v>84</v>
      </c>
      <c r="Z26" s="63">
        <v>31</v>
      </c>
      <c r="AA26" s="63">
        <v>84</v>
      </c>
      <c r="AB26" s="63">
        <v>31</v>
      </c>
      <c r="AC26" s="65"/>
      <c r="AD26" s="63">
        <v>44</v>
      </c>
      <c r="AE26" s="63">
        <v>188</v>
      </c>
      <c r="AF26" s="63">
        <v>232</v>
      </c>
    </row>
    <row r="27" spans="1:33" s="37" customFormat="1" x14ac:dyDescent="0.25">
      <c r="A27" s="43" t="s">
        <v>54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56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57</v>
      </c>
      <c r="B30" s="44"/>
      <c r="C30" s="44"/>
      <c r="D30" s="44"/>
      <c r="E30" s="44"/>
    </row>
    <row r="31" spans="1:33" x14ac:dyDescent="0.25">
      <c r="A31" s="44" t="s">
        <v>58</v>
      </c>
      <c r="B31" s="44"/>
      <c r="C31" s="44"/>
      <c r="D31" s="44"/>
      <c r="E31" s="44"/>
    </row>
    <row r="32" spans="1:33" x14ac:dyDescent="0.25">
      <c r="A32" s="44" t="s">
        <v>93</v>
      </c>
      <c r="B32" s="44"/>
      <c r="C32" s="44"/>
      <c r="D32" s="44"/>
      <c r="E32" s="44"/>
      <c r="F32" s="37"/>
      <c r="G32" s="37"/>
      <c r="H32" s="37"/>
      <c r="I32" s="37"/>
      <c r="J32" s="37"/>
      <c r="K32" s="37"/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D15" sqref="AD15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90</v>
      </c>
    </row>
    <row r="2" spans="1:30" s="18" customFormat="1" x14ac:dyDescent="0.25">
      <c r="I2" s="26" t="s">
        <v>34</v>
      </c>
      <c r="J2" s="26"/>
      <c r="K2" s="26"/>
      <c r="L2" s="26"/>
      <c r="M2" s="26"/>
      <c r="N2" s="26"/>
      <c r="O2" s="45"/>
      <c r="P2" s="26" t="s">
        <v>35</v>
      </c>
      <c r="Q2" s="26"/>
      <c r="R2" s="26"/>
      <c r="S2" s="26"/>
      <c r="T2" s="26"/>
      <c r="U2" s="26"/>
      <c r="V2" s="46"/>
      <c r="W2" s="26" t="s">
        <v>36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46"/>
      <c r="P3" s="29" t="s">
        <v>39</v>
      </c>
      <c r="Q3" s="29"/>
      <c r="R3" s="29" t="s">
        <v>40</v>
      </c>
      <c r="S3" s="29"/>
      <c r="T3" s="29" t="s">
        <v>41</v>
      </c>
      <c r="U3" s="29"/>
      <c r="V3" s="46"/>
      <c r="W3" s="29" t="s">
        <v>59</v>
      </c>
      <c r="X3" s="29"/>
      <c r="Y3" s="29" t="s">
        <v>40</v>
      </c>
      <c r="Z3" s="29"/>
      <c r="AA3" s="29" t="s">
        <v>41</v>
      </c>
      <c r="AB3" s="29"/>
    </row>
    <row r="4" spans="1:30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47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47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D4" s="48"/>
    </row>
    <row r="5" spans="1:30" x14ac:dyDescent="0.25">
      <c r="A5" s="3">
        <v>36</v>
      </c>
      <c r="B5" s="3"/>
      <c r="C5" s="12">
        <v>40789</v>
      </c>
      <c r="D5" s="5" t="s">
        <v>60</v>
      </c>
      <c r="E5" s="12">
        <v>41161</v>
      </c>
      <c r="F5" s="3"/>
      <c r="G5" s="22">
        <v>4</v>
      </c>
      <c r="H5" s="22"/>
      <c r="I5" s="22">
        <v>26</v>
      </c>
      <c r="J5" s="22">
        <v>1</v>
      </c>
      <c r="K5" s="22">
        <v>50</v>
      </c>
      <c r="L5" s="22">
        <v>7</v>
      </c>
      <c r="M5" s="22">
        <v>76</v>
      </c>
      <c r="N5" s="22">
        <v>8</v>
      </c>
      <c r="O5" s="67"/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67"/>
      <c r="W5" s="22">
        <v>1</v>
      </c>
      <c r="X5" s="22">
        <v>0</v>
      </c>
      <c r="Y5" s="22">
        <v>69</v>
      </c>
      <c r="Z5" s="22">
        <v>30</v>
      </c>
      <c r="AA5" s="22">
        <v>70</v>
      </c>
      <c r="AB5" s="22">
        <v>30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60</v>
      </c>
      <c r="E6" s="12">
        <v>41168</v>
      </c>
      <c r="F6" s="3"/>
      <c r="G6" s="22">
        <v>5</v>
      </c>
      <c r="H6" s="22"/>
      <c r="I6" s="22">
        <v>56</v>
      </c>
      <c r="J6" s="22">
        <v>2</v>
      </c>
      <c r="K6" s="22">
        <v>180</v>
      </c>
      <c r="L6" s="22">
        <v>22</v>
      </c>
      <c r="M6" s="22">
        <f>I6+K6</f>
        <v>236</v>
      </c>
      <c r="N6" s="22">
        <f>J6+L6</f>
        <v>24</v>
      </c>
      <c r="O6" s="67"/>
      <c r="P6" s="22">
        <v>25</v>
      </c>
      <c r="Q6" s="22">
        <v>25</v>
      </c>
      <c r="R6" s="22">
        <v>13</v>
      </c>
      <c r="S6" s="22">
        <v>9</v>
      </c>
      <c r="T6" s="22">
        <f>P6+R6</f>
        <v>38</v>
      </c>
      <c r="U6" s="22">
        <f>Q6+S6</f>
        <v>34</v>
      </c>
      <c r="V6" s="67"/>
      <c r="W6" s="22">
        <v>14</v>
      </c>
      <c r="X6" s="22">
        <v>10</v>
      </c>
      <c r="Y6" s="22">
        <v>147</v>
      </c>
      <c r="Z6" s="22">
        <v>68</v>
      </c>
      <c r="AA6" s="22">
        <f t="shared" ref="AA6:AB8" si="1">W6+Y6</f>
        <v>161</v>
      </c>
      <c r="AB6" s="22">
        <f t="shared" si="1"/>
        <v>78</v>
      </c>
    </row>
    <row r="7" spans="1:30" ht="15.6" x14ac:dyDescent="0.25">
      <c r="A7" s="3">
        <v>38</v>
      </c>
      <c r="B7" s="3"/>
      <c r="C7" s="12">
        <f t="shared" si="0"/>
        <v>40803</v>
      </c>
      <c r="D7" s="5" t="s">
        <v>60</v>
      </c>
      <c r="E7" s="12">
        <v>41175</v>
      </c>
      <c r="F7" s="3"/>
      <c r="G7" s="22" t="s">
        <v>94</v>
      </c>
      <c r="H7" s="22"/>
      <c r="I7" s="22">
        <v>8</v>
      </c>
      <c r="J7" s="22">
        <v>0</v>
      </c>
      <c r="K7" s="22">
        <v>27</v>
      </c>
      <c r="L7" s="22">
        <v>3</v>
      </c>
      <c r="M7" s="22">
        <f>I7+K7</f>
        <v>35</v>
      </c>
      <c r="N7" s="22">
        <f>J7+L7</f>
        <v>3</v>
      </c>
      <c r="O7" s="67"/>
      <c r="P7" s="22">
        <v>3</v>
      </c>
      <c r="Q7" s="22">
        <v>3</v>
      </c>
      <c r="R7" s="22">
        <v>1</v>
      </c>
      <c r="S7" s="22">
        <v>1</v>
      </c>
      <c r="T7" s="22">
        <v>4</v>
      </c>
      <c r="U7" s="22">
        <v>4</v>
      </c>
      <c r="V7" s="67"/>
      <c r="W7" s="22">
        <v>1</v>
      </c>
      <c r="X7" s="22">
        <v>1</v>
      </c>
      <c r="Y7" s="22">
        <v>55</v>
      </c>
      <c r="Z7" s="22">
        <v>15</v>
      </c>
      <c r="AA7" s="22">
        <f t="shared" si="1"/>
        <v>56</v>
      </c>
      <c r="AB7" s="22">
        <f t="shared" si="1"/>
        <v>16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60</v>
      </c>
      <c r="E8" s="12">
        <v>41182</v>
      </c>
      <c r="F8" s="3"/>
      <c r="G8" s="22">
        <v>5</v>
      </c>
      <c r="H8" s="22"/>
      <c r="I8" s="22">
        <v>10</v>
      </c>
      <c r="J8" s="22">
        <v>1</v>
      </c>
      <c r="K8" s="22">
        <v>63</v>
      </c>
      <c r="L8" s="22">
        <v>3</v>
      </c>
      <c r="M8" s="22">
        <v>73</v>
      </c>
      <c r="N8" s="22">
        <v>4</v>
      </c>
      <c r="O8" s="67"/>
      <c r="P8" s="22">
        <v>109</v>
      </c>
      <c r="Q8" s="22">
        <v>105</v>
      </c>
      <c r="R8" s="22">
        <v>183</v>
      </c>
      <c r="S8" s="22">
        <v>167</v>
      </c>
      <c r="T8" s="22">
        <v>292</v>
      </c>
      <c r="U8" s="22">
        <v>272</v>
      </c>
      <c r="V8" s="67"/>
      <c r="W8" s="22">
        <v>54</v>
      </c>
      <c r="X8" s="22">
        <v>45</v>
      </c>
      <c r="Y8" s="22">
        <v>173</v>
      </c>
      <c r="Z8" s="22">
        <v>71</v>
      </c>
      <c r="AA8" s="22">
        <f t="shared" si="1"/>
        <v>227</v>
      </c>
      <c r="AB8" s="22">
        <f t="shared" si="1"/>
        <v>116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60</v>
      </c>
      <c r="E9" s="12">
        <v>41189</v>
      </c>
      <c r="F9" s="3"/>
      <c r="G9" s="22">
        <v>5</v>
      </c>
      <c r="H9" s="22"/>
      <c r="I9" s="22">
        <v>30</v>
      </c>
      <c r="J9" s="22">
        <v>0</v>
      </c>
      <c r="K9" s="22">
        <v>248</v>
      </c>
      <c r="L9" s="22">
        <v>50</v>
      </c>
      <c r="M9" s="22">
        <f t="shared" ref="M9:N15" si="2">I9+K9</f>
        <v>278</v>
      </c>
      <c r="N9" s="22">
        <f t="shared" si="2"/>
        <v>50</v>
      </c>
      <c r="O9" s="67"/>
      <c r="P9" s="22">
        <v>95</v>
      </c>
      <c r="Q9" s="22">
        <v>95</v>
      </c>
      <c r="R9" s="22">
        <v>246</v>
      </c>
      <c r="S9" s="22">
        <v>224</v>
      </c>
      <c r="T9" s="22">
        <v>341</v>
      </c>
      <c r="U9" s="22">
        <v>319</v>
      </c>
      <c r="V9" s="67"/>
      <c r="W9" s="22">
        <v>11</v>
      </c>
      <c r="X9" s="22">
        <v>8</v>
      </c>
      <c r="Y9" s="23">
        <v>111</v>
      </c>
      <c r="Z9" s="22">
        <v>48</v>
      </c>
      <c r="AA9" s="23">
        <v>122</v>
      </c>
      <c r="AB9" s="22">
        <v>56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60</v>
      </c>
      <c r="E10" s="12">
        <v>41196</v>
      </c>
      <c r="F10" s="3"/>
      <c r="G10" s="22">
        <v>5</v>
      </c>
      <c r="H10" s="22"/>
      <c r="I10" s="22">
        <v>16</v>
      </c>
      <c r="J10" s="22">
        <v>0</v>
      </c>
      <c r="K10" s="22">
        <v>156</v>
      </c>
      <c r="L10" s="22">
        <v>26</v>
      </c>
      <c r="M10" s="22">
        <f t="shared" si="2"/>
        <v>172</v>
      </c>
      <c r="N10" s="22">
        <f t="shared" si="2"/>
        <v>26</v>
      </c>
      <c r="O10" s="13"/>
      <c r="P10" s="22">
        <v>47</v>
      </c>
      <c r="Q10" s="22">
        <v>44</v>
      </c>
      <c r="R10" s="22">
        <v>258</v>
      </c>
      <c r="S10" s="22">
        <v>232</v>
      </c>
      <c r="T10" s="22">
        <f t="shared" ref="T10:U12" si="3">P10+R10</f>
        <v>305</v>
      </c>
      <c r="U10" s="22">
        <f t="shared" si="3"/>
        <v>276</v>
      </c>
      <c r="V10" s="13"/>
      <c r="W10" s="22">
        <v>2</v>
      </c>
      <c r="X10" s="22">
        <v>1</v>
      </c>
      <c r="Y10" s="23">
        <v>67</v>
      </c>
      <c r="Z10" s="23">
        <v>47</v>
      </c>
      <c r="AA10" s="22">
        <f t="shared" ref="AA10:AA15" si="4">W10+Y10</f>
        <v>69</v>
      </c>
      <c r="AB10" s="22">
        <f t="shared" ref="AB10:AB15" si="5">X10+Z10</f>
        <v>48</v>
      </c>
    </row>
    <row r="11" spans="1:30" x14ac:dyDescent="0.25">
      <c r="A11" s="3">
        <v>42</v>
      </c>
      <c r="B11" s="3"/>
      <c r="C11" s="12">
        <f t="shared" si="0"/>
        <v>40831</v>
      </c>
      <c r="D11" s="5" t="s">
        <v>60</v>
      </c>
      <c r="E11" s="12">
        <v>41203</v>
      </c>
      <c r="F11" s="3"/>
      <c r="G11" s="22">
        <v>5</v>
      </c>
      <c r="H11" s="22"/>
      <c r="I11" s="22">
        <v>5</v>
      </c>
      <c r="J11" s="22">
        <v>0</v>
      </c>
      <c r="K11" s="22">
        <v>85</v>
      </c>
      <c r="L11" s="22">
        <v>10</v>
      </c>
      <c r="M11" s="22">
        <f t="shared" si="2"/>
        <v>90</v>
      </c>
      <c r="N11" s="22">
        <f t="shared" si="2"/>
        <v>10</v>
      </c>
      <c r="O11" s="13"/>
      <c r="P11" s="22">
        <v>12</v>
      </c>
      <c r="Q11" s="22">
        <v>11</v>
      </c>
      <c r="R11" s="22">
        <v>83</v>
      </c>
      <c r="S11" s="22">
        <v>79</v>
      </c>
      <c r="T11" s="22">
        <f t="shared" si="3"/>
        <v>95</v>
      </c>
      <c r="U11" s="22">
        <f t="shared" si="3"/>
        <v>90</v>
      </c>
      <c r="V11" s="13"/>
      <c r="W11" s="22">
        <v>8</v>
      </c>
      <c r="X11" s="22">
        <v>6</v>
      </c>
      <c r="Y11" s="22">
        <v>244</v>
      </c>
      <c r="Z11" s="22">
        <v>112</v>
      </c>
      <c r="AA11" s="22">
        <f t="shared" si="4"/>
        <v>252</v>
      </c>
      <c r="AB11" s="22">
        <f t="shared" si="5"/>
        <v>118</v>
      </c>
    </row>
    <row r="12" spans="1:30" x14ac:dyDescent="0.25">
      <c r="A12" s="3">
        <v>43</v>
      </c>
      <c r="B12" s="3"/>
      <c r="C12" s="12">
        <f t="shared" si="0"/>
        <v>40838</v>
      </c>
      <c r="D12" s="5" t="s">
        <v>60</v>
      </c>
      <c r="E12" s="12">
        <v>41210</v>
      </c>
      <c r="F12" s="3"/>
      <c r="G12" s="22">
        <v>2</v>
      </c>
      <c r="H12" s="22"/>
      <c r="I12" s="22">
        <v>2</v>
      </c>
      <c r="J12" s="22">
        <v>0</v>
      </c>
      <c r="K12" s="22">
        <v>11</v>
      </c>
      <c r="L12" s="22">
        <v>1</v>
      </c>
      <c r="M12" s="22">
        <f t="shared" si="2"/>
        <v>13</v>
      </c>
      <c r="N12" s="22">
        <f t="shared" si="2"/>
        <v>1</v>
      </c>
      <c r="O12" s="13"/>
      <c r="P12" s="22">
        <v>2</v>
      </c>
      <c r="Q12" s="22">
        <v>1</v>
      </c>
      <c r="R12" s="22">
        <v>16</v>
      </c>
      <c r="S12" s="22">
        <v>14</v>
      </c>
      <c r="T12" s="22">
        <f t="shared" si="3"/>
        <v>18</v>
      </c>
      <c r="U12" s="22">
        <f t="shared" si="3"/>
        <v>15</v>
      </c>
      <c r="V12" s="13"/>
      <c r="W12" s="22">
        <v>8</v>
      </c>
      <c r="X12" s="22">
        <v>8</v>
      </c>
      <c r="Y12" s="22">
        <v>121</v>
      </c>
      <c r="Z12" s="22">
        <v>34</v>
      </c>
      <c r="AA12" s="22">
        <f t="shared" si="4"/>
        <v>129</v>
      </c>
      <c r="AB12" s="22">
        <f t="shared" si="5"/>
        <v>42</v>
      </c>
    </row>
    <row r="13" spans="1:30" x14ac:dyDescent="0.25">
      <c r="A13" s="3">
        <v>44</v>
      </c>
      <c r="B13" s="3"/>
      <c r="C13" s="12">
        <f t="shared" si="0"/>
        <v>40845</v>
      </c>
      <c r="D13" s="5" t="s">
        <v>60</v>
      </c>
      <c r="E13" s="12">
        <v>41217</v>
      </c>
      <c r="F13" s="3"/>
      <c r="G13" s="22">
        <v>2</v>
      </c>
      <c r="H13" s="22"/>
      <c r="I13" s="22">
        <v>0</v>
      </c>
      <c r="J13" s="22">
        <v>0</v>
      </c>
      <c r="K13" s="22">
        <v>6</v>
      </c>
      <c r="L13" s="22">
        <v>2</v>
      </c>
      <c r="M13" s="22">
        <f t="shared" si="2"/>
        <v>6</v>
      </c>
      <c r="N13" s="22">
        <f t="shared" si="2"/>
        <v>2</v>
      </c>
      <c r="O13" s="13"/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13"/>
      <c r="W13" s="22">
        <v>2</v>
      </c>
      <c r="X13" s="22">
        <v>2</v>
      </c>
      <c r="Y13" s="22">
        <v>4</v>
      </c>
      <c r="Z13" s="22">
        <v>0</v>
      </c>
      <c r="AA13" s="22">
        <f t="shared" si="4"/>
        <v>6</v>
      </c>
      <c r="AB13" s="22">
        <f t="shared" si="5"/>
        <v>2</v>
      </c>
      <c r="AC13" t="s">
        <v>61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60</v>
      </c>
      <c r="E14" s="12">
        <v>41224</v>
      </c>
      <c r="F14" s="3"/>
      <c r="G14" s="22">
        <v>5</v>
      </c>
      <c r="H14" s="22"/>
      <c r="I14" s="22">
        <v>5</v>
      </c>
      <c r="J14" s="22">
        <v>0</v>
      </c>
      <c r="K14" s="22">
        <v>35</v>
      </c>
      <c r="L14" s="22">
        <v>5</v>
      </c>
      <c r="M14" s="22">
        <f t="shared" si="2"/>
        <v>40</v>
      </c>
      <c r="N14" s="22">
        <f t="shared" si="2"/>
        <v>5</v>
      </c>
      <c r="O14" s="67"/>
      <c r="P14" s="22">
        <v>0</v>
      </c>
      <c r="Q14" s="22">
        <v>0</v>
      </c>
      <c r="R14" s="22">
        <v>2</v>
      </c>
      <c r="S14" s="22">
        <v>2</v>
      </c>
      <c r="T14" s="22">
        <f t="shared" ref="T14:T15" si="6">P14+R14</f>
        <v>2</v>
      </c>
      <c r="U14" s="22">
        <f t="shared" ref="U14:U15" si="7">Q14+S14</f>
        <v>2</v>
      </c>
      <c r="V14" s="67"/>
      <c r="W14" s="22">
        <v>1</v>
      </c>
      <c r="X14" s="22">
        <v>1</v>
      </c>
      <c r="Y14" s="22">
        <v>8</v>
      </c>
      <c r="Z14" s="22">
        <v>4</v>
      </c>
      <c r="AA14" s="22">
        <f t="shared" si="4"/>
        <v>9</v>
      </c>
      <c r="AB14" s="22">
        <f t="shared" si="5"/>
        <v>5</v>
      </c>
    </row>
    <row r="15" spans="1:30" x14ac:dyDescent="0.25">
      <c r="A15" s="3">
        <v>46</v>
      </c>
      <c r="B15" s="3"/>
      <c r="C15" s="12">
        <f t="shared" si="0"/>
        <v>40859</v>
      </c>
      <c r="D15" s="5" t="s">
        <v>60</v>
      </c>
      <c r="E15" s="12">
        <v>41231</v>
      </c>
      <c r="F15" s="3"/>
      <c r="G15" s="22">
        <v>5</v>
      </c>
      <c r="H15" s="22"/>
      <c r="I15" s="22">
        <v>5</v>
      </c>
      <c r="J15" s="22">
        <v>0</v>
      </c>
      <c r="K15" s="22">
        <v>47</v>
      </c>
      <c r="L15" s="22">
        <v>5</v>
      </c>
      <c r="M15" s="22">
        <f t="shared" si="2"/>
        <v>52</v>
      </c>
      <c r="N15" s="22">
        <f t="shared" si="2"/>
        <v>5</v>
      </c>
      <c r="O15" s="67"/>
      <c r="P15" s="22">
        <v>0</v>
      </c>
      <c r="Q15" s="22">
        <v>0</v>
      </c>
      <c r="R15" s="22">
        <v>1</v>
      </c>
      <c r="S15" s="22">
        <v>1</v>
      </c>
      <c r="T15" s="22">
        <f t="shared" si="6"/>
        <v>1</v>
      </c>
      <c r="U15" s="22">
        <f t="shared" si="7"/>
        <v>1</v>
      </c>
      <c r="V15" s="67"/>
      <c r="W15" s="22">
        <v>1</v>
      </c>
      <c r="X15" s="22">
        <v>1</v>
      </c>
      <c r="Y15" s="22">
        <v>5</v>
      </c>
      <c r="Z15" s="22">
        <v>3</v>
      </c>
      <c r="AA15" s="22">
        <f t="shared" si="4"/>
        <v>6</v>
      </c>
      <c r="AB15" s="22">
        <f t="shared" si="5"/>
        <v>4</v>
      </c>
    </row>
    <row r="16" spans="1:30" x14ac:dyDescent="0.25">
      <c r="A16" s="3">
        <v>47</v>
      </c>
      <c r="B16" s="3"/>
      <c r="C16" s="12">
        <f>C15+7</f>
        <v>40866</v>
      </c>
      <c r="D16" s="5" t="s">
        <v>60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60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83</v>
      </c>
      <c r="F20" s="3"/>
      <c r="G20" s="97">
        <f>SUM(G5:G19)</f>
        <v>43</v>
      </c>
      <c r="H20" s="97"/>
      <c r="I20" s="97">
        <f t="shared" ref="I20:N20" si="8">SUM(I5:I19)</f>
        <v>163</v>
      </c>
      <c r="J20" s="97">
        <f t="shared" si="8"/>
        <v>4</v>
      </c>
      <c r="K20" s="97">
        <f t="shared" si="8"/>
        <v>908</v>
      </c>
      <c r="L20" s="97">
        <f t="shared" si="8"/>
        <v>134</v>
      </c>
      <c r="M20" s="97">
        <f t="shared" si="8"/>
        <v>1071</v>
      </c>
      <c r="N20" s="97">
        <f t="shared" si="8"/>
        <v>138</v>
      </c>
      <c r="O20" s="120"/>
      <c r="P20" s="97">
        <f t="shared" ref="P20:U20" si="9">SUM(P5:P19)</f>
        <v>293</v>
      </c>
      <c r="Q20" s="97">
        <f t="shared" si="9"/>
        <v>284</v>
      </c>
      <c r="R20" s="97">
        <f t="shared" si="9"/>
        <v>803</v>
      </c>
      <c r="S20" s="97">
        <f t="shared" si="9"/>
        <v>729</v>
      </c>
      <c r="T20" s="97">
        <f t="shared" si="9"/>
        <v>1096</v>
      </c>
      <c r="U20" s="97">
        <f t="shared" si="9"/>
        <v>1013</v>
      </c>
      <c r="V20" s="120"/>
      <c r="W20" s="97">
        <f t="shared" ref="W20:AB20" si="10">SUM(W5:W19)</f>
        <v>103</v>
      </c>
      <c r="X20" s="97">
        <f t="shared" si="10"/>
        <v>83</v>
      </c>
      <c r="Y20" s="97">
        <f t="shared" si="10"/>
        <v>1004</v>
      </c>
      <c r="Z20" s="97">
        <f t="shared" si="10"/>
        <v>432</v>
      </c>
      <c r="AA20" s="97">
        <f t="shared" si="10"/>
        <v>1107</v>
      </c>
      <c r="AB20" s="97">
        <f t="shared" si="10"/>
        <v>515</v>
      </c>
    </row>
    <row r="21" spans="1:28" x14ac:dyDescent="0.25">
      <c r="A21" s="4"/>
      <c r="B21" s="4"/>
      <c r="C21" s="99"/>
      <c r="D21" s="100"/>
      <c r="E21" s="99"/>
      <c r="F21" s="4"/>
      <c r="G21" s="4"/>
      <c r="H21" s="4"/>
      <c r="I21" s="4"/>
      <c r="J21" s="4"/>
      <c r="K21" s="4"/>
      <c r="L21" s="4"/>
      <c r="M21" s="4"/>
      <c r="N21" s="4"/>
      <c r="O21" s="101"/>
      <c r="P21" s="4"/>
      <c r="Q21" s="4"/>
      <c r="R21" s="4"/>
      <c r="S21" s="4"/>
      <c r="T21" s="4"/>
      <c r="U21" s="4"/>
      <c r="V21" s="101"/>
      <c r="W21" s="4"/>
      <c r="X21" s="4"/>
      <c r="Y21" s="4"/>
      <c r="Z21" s="4"/>
      <c r="AA21" s="4"/>
      <c r="AB21" s="4"/>
    </row>
    <row r="22" spans="1:28" x14ac:dyDescent="0.25">
      <c r="A22" s="24" t="s">
        <v>53</v>
      </c>
      <c r="B22" s="49"/>
      <c r="C22" s="49"/>
      <c r="D22" s="49"/>
      <c r="E22" s="49"/>
      <c r="F22" s="22"/>
      <c r="G22" s="23">
        <v>73</v>
      </c>
      <c r="H22" s="18"/>
      <c r="I22" s="23">
        <v>155</v>
      </c>
      <c r="J22" s="23">
        <v>2</v>
      </c>
      <c r="K22" s="23">
        <v>668</v>
      </c>
      <c r="L22" s="23">
        <v>73</v>
      </c>
      <c r="M22" s="23">
        <v>823</v>
      </c>
      <c r="N22" s="23">
        <v>75</v>
      </c>
      <c r="O22" s="64"/>
      <c r="P22" s="23">
        <v>77</v>
      </c>
      <c r="Q22" s="23">
        <v>73</v>
      </c>
      <c r="R22" s="23">
        <v>494</v>
      </c>
      <c r="S22" s="23">
        <v>381</v>
      </c>
      <c r="T22" s="23">
        <v>571</v>
      </c>
      <c r="U22" s="23">
        <v>454</v>
      </c>
      <c r="V22" s="64"/>
      <c r="W22" s="23">
        <v>112</v>
      </c>
      <c r="X22" s="23">
        <v>62</v>
      </c>
      <c r="Y22" s="23">
        <v>2033</v>
      </c>
      <c r="Z22" s="23">
        <v>898</v>
      </c>
      <c r="AA22" s="23">
        <v>2145</v>
      </c>
      <c r="AB22" s="23">
        <v>960</v>
      </c>
    </row>
    <row r="23" spans="1:28" x14ac:dyDescent="0.25">
      <c r="A23" s="3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62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57</v>
      </c>
      <c r="B26" s="6"/>
      <c r="C26" s="6"/>
      <c r="D26" s="6"/>
      <c r="E26" s="6"/>
      <c r="AA26" s="68"/>
    </row>
    <row r="27" spans="1:28" x14ac:dyDescent="0.25">
      <c r="A27" s="44" t="s">
        <v>95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workbookViewId="0">
      <selection activeCell="V22" sqref="V22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91</v>
      </c>
    </row>
    <row r="2" spans="1:23" x14ac:dyDescent="0.25">
      <c r="F2" s="18"/>
      <c r="G2" s="26" t="s">
        <v>34</v>
      </c>
      <c r="H2" s="26"/>
      <c r="I2" s="26"/>
      <c r="J2" s="26"/>
      <c r="K2" s="26"/>
      <c r="L2" s="26"/>
      <c r="M2" s="27"/>
      <c r="N2" s="26" t="s">
        <v>35</v>
      </c>
      <c r="O2" s="26"/>
      <c r="P2" s="26"/>
      <c r="Q2" s="26"/>
      <c r="R2" s="26"/>
      <c r="S2" s="26"/>
      <c r="T2" s="28"/>
      <c r="U2" s="26" t="s">
        <v>36</v>
      </c>
      <c r="V2" s="26"/>
      <c r="W2" s="1"/>
    </row>
    <row r="3" spans="1:23" ht="15.6" x14ac:dyDescent="0.25">
      <c r="A3" s="18" t="s">
        <v>37</v>
      </c>
      <c r="B3" s="18"/>
      <c r="C3" s="18"/>
      <c r="D3" s="18"/>
      <c r="E3" s="18"/>
      <c r="F3" s="18"/>
      <c r="G3" s="29" t="s">
        <v>39</v>
      </c>
      <c r="H3" s="29"/>
      <c r="I3" s="29" t="s">
        <v>63</v>
      </c>
      <c r="J3" s="29"/>
      <c r="K3" s="29" t="s">
        <v>41</v>
      </c>
      <c r="L3" s="29"/>
      <c r="M3" s="30"/>
      <c r="N3" s="29" t="s">
        <v>64</v>
      </c>
      <c r="O3" s="29"/>
      <c r="P3" s="29" t="s">
        <v>40</v>
      </c>
      <c r="Q3" s="29"/>
      <c r="R3" s="29" t="s">
        <v>41</v>
      </c>
      <c r="S3" s="29"/>
      <c r="T3" s="28"/>
      <c r="U3" s="29" t="s">
        <v>40</v>
      </c>
      <c r="V3" s="29"/>
    </row>
    <row r="4" spans="1:23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47</v>
      </c>
      <c r="H4" s="32" t="s">
        <v>48</v>
      </c>
      <c r="I4" s="32" t="s">
        <v>47</v>
      </c>
      <c r="J4" s="32" t="s">
        <v>48</v>
      </c>
      <c r="K4" s="32" t="s">
        <v>47</v>
      </c>
      <c r="L4" s="32" t="s">
        <v>48</v>
      </c>
      <c r="M4" s="33"/>
      <c r="N4" s="32" t="s">
        <v>47</v>
      </c>
      <c r="O4" s="32" t="s">
        <v>49</v>
      </c>
      <c r="P4" s="32" t="s">
        <v>47</v>
      </c>
      <c r="Q4" s="32" t="s">
        <v>49</v>
      </c>
      <c r="R4" s="32" t="s">
        <v>47</v>
      </c>
      <c r="S4" s="32" t="s">
        <v>49</v>
      </c>
      <c r="T4" s="34"/>
      <c r="U4" s="32" t="s">
        <v>47</v>
      </c>
      <c r="V4" s="32" t="s">
        <v>48</v>
      </c>
      <c r="W4" s="4"/>
    </row>
    <row r="5" spans="1:23" x14ac:dyDescent="0.25">
      <c r="A5" s="38">
        <v>35</v>
      </c>
      <c r="B5" s="62"/>
      <c r="C5" s="117"/>
      <c r="D5" s="117"/>
      <c r="E5" s="119">
        <v>41884</v>
      </c>
      <c r="F5" s="62"/>
      <c r="G5" s="63">
        <v>18</v>
      </c>
      <c r="H5" s="63">
        <v>6</v>
      </c>
      <c r="I5" s="63">
        <v>126</v>
      </c>
      <c r="J5" s="63">
        <v>24</v>
      </c>
      <c r="K5" s="63">
        <f>G5+I5</f>
        <v>144</v>
      </c>
      <c r="L5" s="63">
        <f>H5+J5</f>
        <v>30</v>
      </c>
      <c r="M5" s="118"/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5"/>
      <c r="U5" s="63">
        <v>5</v>
      </c>
      <c r="V5" s="63">
        <v>4</v>
      </c>
      <c r="W5" s="8"/>
    </row>
    <row r="6" spans="1:23" x14ac:dyDescent="0.25">
      <c r="A6" s="38">
        <v>36</v>
      </c>
      <c r="B6" s="39"/>
      <c r="C6" s="40">
        <v>38233</v>
      </c>
      <c r="D6" s="41" t="s">
        <v>60</v>
      </c>
      <c r="E6" s="40">
        <v>38239</v>
      </c>
      <c r="F6" s="7"/>
      <c r="G6" s="25">
        <v>37</v>
      </c>
      <c r="H6" s="25">
        <v>8</v>
      </c>
      <c r="I6" s="25">
        <v>78</v>
      </c>
      <c r="J6" s="25">
        <v>22</v>
      </c>
      <c r="K6" s="63">
        <f t="shared" ref="K6" si="0">G6+I6</f>
        <v>115</v>
      </c>
      <c r="L6" s="63">
        <f t="shared" ref="L6" si="1">H6+J6</f>
        <v>30</v>
      </c>
      <c r="M6" s="69"/>
      <c r="N6" s="25">
        <v>0</v>
      </c>
      <c r="O6" s="25">
        <v>0</v>
      </c>
      <c r="P6" s="25">
        <v>0</v>
      </c>
      <c r="Q6" s="25">
        <v>0</v>
      </c>
      <c r="R6" s="23">
        <v>0</v>
      </c>
      <c r="S6" s="23">
        <v>0</v>
      </c>
      <c r="T6" s="70"/>
      <c r="U6" s="25">
        <v>6</v>
      </c>
      <c r="V6" s="25">
        <v>6</v>
      </c>
      <c r="W6" s="15"/>
    </row>
    <row r="7" spans="1:23" x14ac:dyDescent="0.25">
      <c r="A7" s="38">
        <v>37</v>
      </c>
      <c r="B7" s="39"/>
      <c r="C7" s="40">
        <f t="shared" ref="C7:C12" si="2">C6+7</f>
        <v>38240</v>
      </c>
      <c r="D7" s="41" t="s">
        <v>60</v>
      </c>
      <c r="E7" s="40">
        <f t="shared" ref="E7:E12" si="3">E6+7</f>
        <v>38246</v>
      </c>
      <c r="F7" s="7"/>
      <c r="G7" s="25">
        <v>71</v>
      </c>
      <c r="H7" s="25">
        <v>12</v>
      </c>
      <c r="I7" s="25">
        <v>451</v>
      </c>
      <c r="J7" s="25">
        <v>108</v>
      </c>
      <c r="K7" s="63">
        <f t="shared" ref="K7" si="4">G7+I7</f>
        <v>522</v>
      </c>
      <c r="L7" s="63">
        <f t="shared" ref="L7" si="5">H7+J7</f>
        <v>120</v>
      </c>
      <c r="M7" s="69"/>
      <c r="N7" s="25">
        <v>0</v>
      </c>
      <c r="O7" s="25">
        <v>0</v>
      </c>
      <c r="P7" s="25">
        <v>0</v>
      </c>
      <c r="Q7" s="25">
        <v>0</v>
      </c>
      <c r="R7" s="23">
        <v>0</v>
      </c>
      <c r="S7" s="23">
        <v>0</v>
      </c>
      <c r="T7" s="70"/>
      <c r="U7" s="25">
        <v>1</v>
      </c>
      <c r="V7" s="25">
        <v>1</v>
      </c>
      <c r="W7" s="15"/>
    </row>
    <row r="8" spans="1:23" x14ac:dyDescent="0.25">
      <c r="A8" s="38">
        <v>38</v>
      </c>
      <c r="B8" s="39"/>
      <c r="C8" s="40">
        <f t="shared" si="2"/>
        <v>38247</v>
      </c>
      <c r="D8" s="41" t="s">
        <v>60</v>
      </c>
      <c r="E8" s="40">
        <f t="shared" si="3"/>
        <v>38253</v>
      </c>
      <c r="F8" s="7"/>
      <c r="G8" s="25">
        <v>104</v>
      </c>
      <c r="H8" s="25">
        <v>22</v>
      </c>
      <c r="I8" s="25">
        <v>757</v>
      </c>
      <c r="J8" s="25">
        <v>178</v>
      </c>
      <c r="K8" s="63">
        <v>861</v>
      </c>
      <c r="L8" s="63">
        <v>200</v>
      </c>
      <c r="M8" s="69"/>
      <c r="N8" s="25">
        <v>1</v>
      </c>
      <c r="O8" s="25">
        <v>1</v>
      </c>
      <c r="P8" s="25">
        <v>0</v>
      </c>
      <c r="Q8" s="25">
        <v>0</v>
      </c>
      <c r="R8" s="23">
        <v>1</v>
      </c>
      <c r="S8" s="23">
        <v>1</v>
      </c>
      <c r="T8" s="70"/>
      <c r="U8" s="25">
        <v>23</v>
      </c>
      <c r="V8" s="25">
        <v>22</v>
      </c>
      <c r="W8" s="15"/>
    </row>
    <row r="9" spans="1:23" x14ac:dyDescent="0.25">
      <c r="A9" s="38">
        <v>39</v>
      </c>
      <c r="B9" s="39"/>
      <c r="C9" s="40">
        <f t="shared" si="2"/>
        <v>38254</v>
      </c>
      <c r="D9" s="41" t="s">
        <v>60</v>
      </c>
      <c r="E9" s="40">
        <f t="shared" si="3"/>
        <v>38260</v>
      </c>
      <c r="F9" s="7"/>
      <c r="G9" s="25">
        <v>93</v>
      </c>
      <c r="H9" s="25">
        <v>19</v>
      </c>
      <c r="I9" s="25">
        <v>1560</v>
      </c>
      <c r="J9" s="25">
        <v>323</v>
      </c>
      <c r="K9" s="63">
        <f t="shared" ref="K9:K12" si="6">G9+I9</f>
        <v>1653</v>
      </c>
      <c r="L9" s="63">
        <f t="shared" ref="L9:L12" si="7">H9+J9</f>
        <v>342</v>
      </c>
      <c r="M9" s="69"/>
      <c r="N9" s="25">
        <v>2</v>
      </c>
      <c r="O9" s="25">
        <v>2</v>
      </c>
      <c r="P9" s="25">
        <v>2</v>
      </c>
      <c r="Q9" s="25">
        <v>2</v>
      </c>
      <c r="R9" s="23">
        <v>4</v>
      </c>
      <c r="S9" s="23">
        <v>4</v>
      </c>
      <c r="T9" s="70"/>
      <c r="U9" s="25">
        <v>65</v>
      </c>
      <c r="V9" s="25">
        <v>60</v>
      </c>
      <c r="W9" s="15"/>
    </row>
    <row r="10" spans="1:23" x14ac:dyDescent="0.25">
      <c r="A10" s="38">
        <v>40</v>
      </c>
      <c r="B10" s="39"/>
      <c r="C10" s="40">
        <f t="shared" si="2"/>
        <v>38261</v>
      </c>
      <c r="D10" s="41" t="s">
        <v>60</v>
      </c>
      <c r="E10" s="40">
        <f t="shared" si="3"/>
        <v>38267</v>
      </c>
      <c r="F10" s="7"/>
      <c r="G10" s="25">
        <v>41</v>
      </c>
      <c r="H10" s="25">
        <v>7</v>
      </c>
      <c r="I10" s="25">
        <v>217</v>
      </c>
      <c r="J10" s="25">
        <v>45</v>
      </c>
      <c r="K10" s="63">
        <f t="shared" si="6"/>
        <v>258</v>
      </c>
      <c r="L10" s="63">
        <f t="shared" si="7"/>
        <v>52</v>
      </c>
      <c r="M10" s="69"/>
      <c r="N10" s="25">
        <v>10</v>
      </c>
      <c r="O10" s="25">
        <v>10</v>
      </c>
      <c r="P10" s="25">
        <v>4</v>
      </c>
      <c r="Q10" s="25">
        <v>4</v>
      </c>
      <c r="R10" s="23">
        <v>14</v>
      </c>
      <c r="S10" s="23">
        <v>14</v>
      </c>
      <c r="T10" s="70"/>
      <c r="U10" s="25">
        <v>18</v>
      </c>
      <c r="V10" s="25">
        <v>18</v>
      </c>
      <c r="W10" s="15"/>
    </row>
    <row r="11" spans="1:23" x14ac:dyDescent="0.25">
      <c r="A11" s="38">
        <v>41</v>
      </c>
      <c r="B11" s="39"/>
      <c r="C11" s="40">
        <f t="shared" si="2"/>
        <v>38268</v>
      </c>
      <c r="D11" s="41" t="s">
        <v>60</v>
      </c>
      <c r="E11" s="40">
        <f t="shared" si="3"/>
        <v>38274</v>
      </c>
      <c r="F11" s="7"/>
      <c r="G11" s="25">
        <v>19</v>
      </c>
      <c r="H11" s="25">
        <v>7</v>
      </c>
      <c r="I11" s="25">
        <v>311</v>
      </c>
      <c r="J11" s="25">
        <v>73</v>
      </c>
      <c r="K11" s="63">
        <f t="shared" si="6"/>
        <v>330</v>
      </c>
      <c r="L11" s="63">
        <f t="shared" si="7"/>
        <v>80</v>
      </c>
      <c r="M11" s="16"/>
      <c r="N11" s="25">
        <v>22</v>
      </c>
      <c r="O11" s="25">
        <v>22</v>
      </c>
      <c r="P11" s="25">
        <v>15</v>
      </c>
      <c r="Q11" s="25">
        <v>15</v>
      </c>
      <c r="R11" s="23">
        <f>N11+P11</f>
        <v>37</v>
      </c>
      <c r="S11" s="23">
        <f>O11+Q11</f>
        <v>37</v>
      </c>
      <c r="T11" s="17"/>
      <c r="U11" s="25">
        <v>3</v>
      </c>
      <c r="V11" s="25">
        <v>3</v>
      </c>
      <c r="W11" s="15"/>
    </row>
    <row r="12" spans="1:23" ht="15.6" x14ac:dyDescent="0.25">
      <c r="A12" s="38">
        <v>42</v>
      </c>
      <c r="B12" s="39"/>
      <c r="C12" s="40">
        <f t="shared" si="2"/>
        <v>38275</v>
      </c>
      <c r="D12" s="41" t="s">
        <v>60</v>
      </c>
      <c r="E12" s="40">
        <f t="shared" si="3"/>
        <v>38281</v>
      </c>
      <c r="F12" s="72"/>
      <c r="G12" s="71">
        <v>38</v>
      </c>
      <c r="H12" s="71">
        <v>12</v>
      </c>
      <c r="I12" s="71">
        <v>31</v>
      </c>
      <c r="J12" s="71">
        <v>7</v>
      </c>
      <c r="K12" s="63">
        <f t="shared" si="6"/>
        <v>69</v>
      </c>
      <c r="L12" s="63">
        <f t="shared" si="7"/>
        <v>19</v>
      </c>
      <c r="M12" s="16"/>
      <c r="N12" s="71">
        <v>164</v>
      </c>
      <c r="O12" s="71">
        <v>163</v>
      </c>
      <c r="P12" s="71">
        <v>82</v>
      </c>
      <c r="Q12" s="71">
        <v>81</v>
      </c>
      <c r="R12" s="23">
        <f>N12+P12</f>
        <v>246</v>
      </c>
      <c r="S12" s="23">
        <f>O12+Q12</f>
        <v>244</v>
      </c>
      <c r="T12" s="16"/>
      <c r="U12" s="71">
        <v>7</v>
      </c>
      <c r="V12" s="71">
        <v>7</v>
      </c>
      <c r="W12" s="15"/>
    </row>
    <row r="13" spans="1:23" x14ac:dyDescent="0.25">
      <c r="A13" s="103" t="s">
        <v>65</v>
      </c>
      <c r="B13" s="103"/>
      <c r="C13" s="103"/>
      <c r="D13" s="103"/>
      <c r="E13" s="103"/>
      <c r="F13" s="103"/>
      <c r="G13" s="25">
        <f t="shared" ref="G13:L13" si="8">SUM(G5:G12)</f>
        <v>421</v>
      </c>
      <c r="H13" s="25">
        <f t="shared" si="8"/>
        <v>93</v>
      </c>
      <c r="I13" s="25">
        <f t="shared" si="8"/>
        <v>3531</v>
      </c>
      <c r="J13" s="25">
        <f t="shared" si="8"/>
        <v>780</v>
      </c>
      <c r="K13" s="23">
        <f t="shared" si="8"/>
        <v>3952</v>
      </c>
      <c r="L13" s="23">
        <f t="shared" si="8"/>
        <v>873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102"/>
      <c r="H14" s="102"/>
      <c r="I14" s="102"/>
      <c r="J14" s="102"/>
      <c r="K14" s="102"/>
      <c r="L14" s="102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60</v>
      </c>
      <c r="E15" s="40">
        <v>38653</v>
      </c>
      <c r="F15" s="7"/>
      <c r="G15" s="22">
        <v>9</v>
      </c>
      <c r="H15" s="73">
        <v>1</v>
      </c>
      <c r="I15" s="73">
        <v>382</v>
      </c>
      <c r="J15" s="73">
        <v>90</v>
      </c>
      <c r="K15" s="63">
        <f t="shared" ref="K15" si="9">G15+I15</f>
        <v>391</v>
      </c>
      <c r="L15" s="63">
        <f t="shared" ref="L15" si="10">H15+J15</f>
        <v>91</v>
      </c>
      <c r="M15" s="16"/>
      <c r="N15" s="71">
        <v>9</v>
      </c>
      <c r="O15" s="22">
        <v>8</v>
      </c>
      <c r="P15" s="73">
        <v>1</v>
      </c>
      <c r="Q15" s="25">
        <v>1</v>
      </c>
      <c r="R15" s="23">
        <f t="shared" ref="R15:S17" si="11">N15+P15</f>
        <v>10</v>
      </c>
      <c r="S15" s="23">
        <f t="shared" si="11"/>
        <v>9</v>
      </c>
      <c r="T15" s="17"/>
      <c r="U15" s="71">
        <v>0</v>
      </c>
      <c r="V15" s="22">
        <v>0</v>
      </c>
      <c r="W15" s="15"/>
    </row>
    <row r="16" spans="1:23" x14ac:dyDescent="0.25">
      <c r="A16" s="38">
        <v>44</v>
      </c>
      <c r="B16" s="39"/>
      <c r="C16" s="42">
        <v>38654</v>
      </c>
      <c r="D16" s="41" t="s">
        <v>60</v>
      </c>
      <c r="E16" s="40">
        <v>38660</v>
      </c>
      <c r="F16" s="7"/>
      <c r="G16" s="25">
        <v>103</v>
      </c>
      <c r="H16" s="25">
        <v>29</v>
      </c>
      <c r="I16" s="25">
        <v>1095</v>
      </c>
      <c r="J16" s="25">
        <v>232</v>
      </c>
      <c r="K16" s="63">
        <f t="shared" ref="K16" si="12">G16+I16</f>
        <v>1198</v>
      </c>
      <c r="L16" s="63">
        <f t="shared" ref="L16" si="13">H16+J16</f>
        <v>261</v>
      </c>
      <c r="M16" s="16"/>
      <c r="N16" s="25">
        <v>315</v>
      </c>
      <c r="O16" s="25">
        <v>314</v>
      </c>
      <c r="P16" s="25">
        <v>9</v>
      </c>
      <c r="Q16" s="25">
        <v>9</v>
      </c>
      <c r="R16" s="23">
        <f t="shared" si="11"/>
        <v>324</v>
      </c>
      <c r="S16" s="23">
        <f t="shared" si="11"/>
        <v>323</v>
      </c>
      <c r="T16" s="17"/>
      <c r="U16" s="25">
        <v>54</v>
      </c>
      <c r="V16" s="25">
        <v>54</v>
      </c>
      <c r="W16" s="15"/>
    </row>
    <row r="17" spans="1:23" ht="15.6" x14ac:dyDescent="0.25">
      <c r="A17" s="38">
        <v>45</v>
      </c>
      <c r="B17" s="39"/>
      <c r="C17" s="42">
        <v>38661</v>
      </c>
      <c r="D17" s="41" t="s">
        <v>60</v>
      </c>
      <c r="E17" s="40">
        <v>38667</v>
      </c>
      <c r="F17" s="121">
        <v>6</v>
      </c>
      <c r="G17" s="25">
        <v>0</v>
      </c>
      <c r="H17" s="25">
        <v>0</v>
      </c>
      <c r="I17" s="25">
        <v>160</v>
      </c>
      <c r="J17" s="25">
        <v>32</v>
      </c>
      <c r="K17" s="63">
        <f t="shared" ref="K17" si="14">G17+I17</f>
        <v>160</v>
      </c>
      <c r="L17" s="63">
        <f t="shared" ref="L17" si="15">H17+J17</f>
        <v>32</v>
      </c>
      <c r="M17" s="16"/>
      <c r="N17" s="25">
        <v>1</v>
      </c>
      <c r="O17" s="25">
        <v>1</v>
      </c>
      <c r="P17" s="25">
        <v>26</v>
      </c>
      <c r="Q17" s="25">
        <v>25</v>
      </c>
      <c r="R17" s="23">
        <f t="shared" si="11"/>
        <v>27</v>
      </c>
      <c r="S17" s="23">
        <f t="shared" si="11"/>
        <v>26</v>
      </c>
      <c r="T17" s="17"/>
      <c r="U17" s="25">
        <v>0</v>
      </c>
      <c r="V17" s="25">
        <v>0</v>
      </c>
      <c r="W17" s="15"/>
    </row>
    <row r="18" spans="1:23" x14ac:dyDescent="0.25">
      <c r="A18" s="38">
        <v>46</v>
      </c>
      <c r="B18" s="39"/>
      <c r="C18" s="42">
        <v>38668</v>
      </c>
      <c r="D18" s="41" t="s">
        <v>60</v>
      </c>
      <c r="E18" s="40">
        <v>38674</v>
      </c>
      <c r="F18" s="7"/>
      <c r="G18" s="25">
        <v>59</v>
      </c>
      <c r="H18" s="25">
        <v>13</v>
      </c>
      <c r="I18" s="25">
        <v>3244</v>
      </c>
      <c r="J18" s="25">
        <v>752</v>
      </c>
      <c r="K18" s="23">
        <v>3305</v>
      </c>
      <c r="L18" s="23">
        <v>765</v>
      </c>
      <c r="M18" s="16"/>
      <c r="N18" s="25">
        <v>407</v>
      </c>
      <c r="O18" s="25">
        <v>406</v>
      </c>
      <c r="P18" s="25">
        <v>1629</v>
      </c>
      <c r="Q18" s="25">
        <v>1603</v>
      </c>
      <c r="R18" s="23">
        <f t="shared" ref="R18:R19" si="16">N18+P18</f>
        <v>2036</v>
      </c>
      <c r="S18" s="23">
        <f t="shared" ref="S18:S19" si="17">O18+Q18</f>
        <v>2009</v>
      </c>
      <c r="T18" s="17"/>
      <c r="U18" s="25">
        <v>302</v>
      </c>
      <c r="V18" s="25">
        <v>302</v>
      </c>
      <c r="W18" s="15"/>
    </row>
    <row r="19" spans="1:23" x14ac:dyDescent="0.25">
      <c r="A19" s="38">
        <v>47</v>
      </c>
      <c r="B19" s="39"/>
      <c r="C19" s="42">
        <v>38675</v>
      </c>
      <c r="D19" s="41" t="s">
        <v>60</v>
      </c>
      <c r="E19" s="40">
        <v>38681</v>
      </c>
      <c r="F19" s="7"/>
      <c r="G19" s="25">
        <v>12</v>
      </c>
      <c r="H19" s="25">
        <v>4</v>
      </c>
      <c r="I19" s="25">
        <v>486</v>
      </c>
      <c r="J19" s="25">
        <v>115</v>
      </c>
      <c r="K19" s="63">
        <f t="shared" ref="K19" si="18">G19+I19</f>
        <v>498</v>
      </c>
      <c r="L19" s="63">
        <f t="shared" ref="L19" si="19">H19+J19</f>
        <v>119</v>
      </c>
      <c r="M19" s="69"/>
      <c r="N19" s="25">
        <v>30</v>
      </c>
      <c r="O19" s="25">
        <v>30</v>
      </c>
      <c r="P19" s="25">
        <v>200</v>
      </c>
      <c r="Q19" s="25">
        <v>197</v>
      </c>
      <c r="R19" s="23">
        <f t="shared" si="16"/>
        <v>230</v>
      </c>
      <c r="S19" s="23">
        <f t="shared" si="17"/>
        <v>227</v>
      </c>
      <c r="T19" s="70"/>
      <c r="U19" s="25">
        <v>168</v>
      </c>
      <c r="V19" s="25">
        <v>166</v>
      </c>
      <c r="W19" s="15"/>
    </row>
    <row r="20" spans="1:23" x14ac:dyDescent="0.25">
      <c r="A20" s="38">
        <v>48</v>
      </c>
      <c r="B20" s="39"/>
      <c r="C20" s="42">
        <v>38682</v>
      </c>
      <c r="D20" s="41" t="s">
        <v>60</v>
      </c>
      <c r="E20" s="40">
        <v>38688</v>
      </c>
      <c r="F20" s="7"/>
      <c r="G20" s="25"/>
      <c r="H20" s="25"/>
      <c r="I20" s="25"/>
      <c r="J20" s="25"/>
      <c r="K20" s="23"/>
      <c r="L20" s="23"/>
      <c r="M20" s="69"/>
      <c r="N20" s="25"/>
      <c r="O20" s="25"/>
      <c r="P20" s="25"/>
      <c r="Q20" s="25"/>
      <c r="R20" s="23"/>
      <c r="S20" s="23"/>
      <c r="T20" s="70"/>
      <c r="U20" s="25"/>
      <c r="V20" s="25"/>
      <c r="W20" s="15"/>
    </row>
    <row r="21" spans="1:23" x14ac:dyDescent="0.25">
      <c r="A21" s="38">
        <v>49</v>
      </c>
      <c r="B21" s="39"/>
      <c r="C21" s="42">
        <v>38689</v>
      </c>
      <c r="D21" s="41" t="s">
        <v>60</v>
      </c>
      <c r="E21" s="40">
        <v>38695</v>
      </c>
      <c r="F21" s="7"/>
      <c r="G21" s="25"/>
      <c r="H21" s="25"/>
      <c r="I21" s="25"/>
      <c r="J21" s="25"/>
      <c r="K21" s="23"/>
      <c r="L21" s="23"/>
      <c r="M21" s="69"/>
      <c r="N21" s="25"/>
      <c r="O21" s="25"/>
      <c r="P21" s="25"/>
      <c r="Q21" s="25"/>
      <c r="R21" s="25"/>
      <c r="S21" s="25"/>
      <c r="T21" s="70"/>
      <c r="U21" s="25"/>
      <c r="V21" s="25"/>
      <c r="W21" s="15"/>
    </row>
    <row r="22" spans="1:23" x14ac:dyDescent="0.25">
      <c r="A22" s="38">
        <v>50</v>
      </c>
      <c r="B22" s="39"/>
      <c r="C22" s="42">
        <v>38696</v>
      </c>
      <c r="D22" s="41" t="s">
        <v>60</v>
      </c>
      <c r="E22" s="40">
        <v>38702</v>
      </c>
      <c r="F22" s="7"/>
      <c r="G22" s="25"/>
      <c r="H22" s="25"/>
      <c r="I22" s="25"/>
      <c r="J22" s="25"/>
      <c r="K22" s="23"/>
      <c r="L22" s="23"/>
      <c r="M22" s="69"/>
      <c r="N22" s="25"/>
      <c r="O22" s="25"/>
      <c r="P22" s="25"/>
      <c r="Q22" s="25"/>
      <c r="R22" s="25"/>
      <c r="S22" s="25"/>
      <c r="T22" s="70"/>
      <c r="U22" s="25"/>
      <c r="V22" s="25"/>
      <c r="W22" s="15"/>
    </row>
    <row r="23" spans="1:23" x14ac:dyDescent="0.25">
      <c r="A23" s="38">
        <v>51</v>
      </c>
      <c r="B23" s="39"/>
      <c r="C23" s="42">
        <v>38703</v>
      </c>
      <c r="D23" s="41" t="s">
        <v>60</v>
      </c>
      <c r="E23" s="40">
        <v>38709</v>
      </c>
      <c r="F23" s="7"/>
      <c r="G23" s="25"/>
      <c r="H23" s="25"/>
      <c r="I23" s="25"/>
      <c r="J23" s="25"/>
      <c r="K23" s="25"/>
      <c r="L23" s="25"/>
      <c r="M23" s="69"/>
      <c r="N23" s="25"/>
      <c r="O23" s="25"/>
      <c r="P23" s="25"/>
      <c r="Q23" s="25"/>
      <c r="R23" s="25"/>
      <c r="S23" s="25"/>
      <c r="T23" s="70"/>
      <c r="U23" s="25"/>
      <c r="V23" s="25"/>
      <c r="W23" s="15"/>
    </row>
    <row r="24" spans="1:23" x14ac:dyDescent="0.25">
      <c r="A24" s="38">
        <v>52</v>
      </c>
      <c r="B24" s="39"/>
      <c r="C24" s="42">
        <v>38710</v>
      </c>
      <c r="D24" s="41" t="s">
        <v>60</v>
      </c>
      <c r="E24" s="40">
        <v>38717</v>
      </c>
      <c r="F24" s="7"/>
      <c r="G24" s="25"/>
      <c r="H24" s="25"/>
      <c r="I24" s="25"/>
      <c r="J24" s="25"/>
      <c r="K24" s="25"/>
      <c r="L24" s="25"/>
      <c r="M24" s="69"/>
      <c r="N24" s="25"/>
      <c r="O24" s="25"/>
      <c r="P24" s="25"/>
      <c r="Q24" s="25"/>
      <c r="R24" s="25"/>
      <c r="S24" s="25"/>
      <c r="T24" s="70"/>
      <c r="U24" s="25"/>
      <c r="V24" s="25"/>
      <c r="W24" s="15"/>
    </row>
    <row r="25" spans="1:23" x14ac:dyDescent="0.25">
      <c r="A25" s="38">
        <v>1</v>
      </c>
      <c r="B25" s="39"/>
      <c r="C25" s="42">
        <v>39814</v>
      </c>
      <c r="D25" s="41" t="s">
        <v>60</v>
      </c>
      <c r="E25" s="40">
        <v>38724</v>
      </c>
      <c r="F25" s="7"/>
      <c r="G25" s="71"/>
      <c r="H25" s="71"/>
      <c r="I25" s="71"/>
      <c r="J25" s="71"/>
      <c r="K25" s="71"/>
      <c r="L25" s="71"/>
      <c r="M25" s="69"/>
      <c r="N25" s="71"/>
      <c r="O25" s="71"/>
      <c r="P25" s="71"/>
      <c r="Q25" s="71"/>
      <c r="R25" s="71"/>
      <c r="S25" s="71"/>
      <c r="T25" s="70"/>
      <c r="U25" s="25"/>
      <c r="V25" s="25"/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60</v>
      </c>
      <c r="E26" s="58">
        <v>38731</v>
      </c>
      <c r="F26" s="59"/>
      <c r="G26" s="71"/>
      <c r="H26" s="71"/>
      <c r="I26" s="71"/>
      <c r="J26" s="71"/>
      <c r="K26" s="71"/>
      <c r="L26" s="71"/>
      <c r="M26" s="69"/>
      <c r="N26" s="71"/>
      <c r="O26" s="71"/>
      <c r="P26" s="71"/>
      <c r="Q26" s="71"/>
      <c r="R26" s="71"/>
      <c r="S26" s="71"/>
      <c r="T26" s="70"/>
      <c r="U26" s="71"/>
      <c r="V26" s="71"/>
      <c r="W26" s="60"/>
    </row>
    <row r="27" spans="1:23" x14ac:dyDescent="0.25">
      <c r="A27" s="38">
        <v>3</v>
      </c>
      <c r="B27" s="39"/>
      <c r="C27" s="42">
        <v>39828</v>
      </c>
      <c r="D27" s="41" t="s">
        <v>60</v>
      </c>
      <c r="E27" s="40">
        <v>38738</v>
      </c>
      <c r="F27" s="7"/>
      <c r="G27" s="71"/>
      <c r="H27" s="71"/>
      <c r="I27" s="71"/>
      <c r="J27" s="71"/>
      <c r="K27" s="71"/>
      <c r="L27" s="71"/>
      <c r="M27" s="69"/>
      <c r="N27" s="71"/>
      <c r="O27" s="71"/>
      <c r="P27" s="71"/>
      <c r="Q27" s="71"/>
      <c r="R27" s="71"/>
      <c r="S27" s="25"/>
      <c r="T27" s="70"/>
      <c r="U27" s="25"/>
      <c r="V27" s="25"/>
      <c r="W27" s="15"/>
    </row>
    <row r="28" spans="1:23" x14ac:dyDescent="0.25">
      <c r="A28" s="38">
        <v>4</v>
      </c>
      <c r="B28" s="39"/>
      <c r="C28" s="42">
        <v>39835</v>
      </c>
      <c r="D28" s="41" t="s">
        <v>60</v>
      </c>
      <c r="E28" s="40">
        <v>38745</v>
      </c>
      <c r="F28" s="7"/>
      <c r="G28" s="71"/>
      <c r="H28" s="71"/>
      <c r="I28" s="71"/>
      <c r="J28" s="71"/>
      <c r="K28" s="71"/>
      <c r="L28" s="71"/>
      <c r="M28" s="16"/>
      <c r="N28" s="71"/>
      <c r="O28" s="71"/>
      <c r="P28" s="71"/>
      <c r="Q28" s="71"/>
      <c r="R28" s="71"/>
      <c r="S28" s="71"/>
      <c r="T28" s="17"/>
      <c r="U28" s="25"/>
      <c r="V28" s="25"/>
      <c r="W28" s="15"/>
    </row>
    <row r="29" spans="1:23" x14ac:dyDescent="0.25">
      <c r="A29" s="38">
        <v>5</v>
      </c>
      <c r="B29" s="39"/>
      <c r="C29" s="42">
        <v>39842</v>
      </c>
      <c r="D29" s="41" t="s">
        <v>60</v>
      </c>
      <c r="E29" s="40">
        <v>38752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60</v>
      </c>
      <c r="E30" s="40">
        <v>38759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60</v>
      </c>
      <c r="E31" s="40">
        <v>38766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60</v>
      </c>
      <c r="E32" s="40">
        <v>38773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60</v>
      </c>
      <c r="E33" s="40">
        <v>38780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60</v>
      </c>
      <c r="E34" s="40">
        <v>38787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60</v>
      </c>
      <c r="E35" s="40">
        <v>38794</v>
      </c>
      <c r="F35" s="7"/>
      <c r="G35" s="71"/>
      <c r="H35" s="71"/>
      <c r="I35" s="71"/>
      <c r="J35" s="71"/>
      <c r="K35" s="71"/>
      <c r="L35" s="71"/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104" t="s">
        <v>85</v>
      </c>
      <c r="B36" s="104"/>
      <c r="C36" s="104"/>
      <c r="D36" s="104"/>
      <c r="E36" s="104"/>
      <c r="F36" s="104"/>
      <c r="G36" s="25">
        <f t="shared" ref="G36:L36" si="20">SUM(G15:G35)</f>
        <v>183</v>
      </c>
      <c r="H36" s="25">
        <f t="shared" si="20"/>
        <v>47</v>
      </c>
      <c r="I36" s="25">
        <f t="shared" si="20"/>
        <v>5367</v>
      </c>
      <c r="J36" s="25">
        <f t="shared" si="20"/>
        <v>1221</v>
      </c>
      <c r="K36" s="23">
        <f t="shared" si="20"/>
        <v>5552</v>
      </c>
      <c r="L36" s="23">
        <f t="shared" si="20"/>
        <v>1268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10" customFormat="1" x14ac:dyDescent="0.25">
      <c r="A37" s="105" t="s">
        <v>83</v>
      </c>
      <c r="B37" s="105"/>
      <c r="C37" s="105"/>
      <c r="D37" s="105"/>
      <c r="E37" s="105"/>
      <c r="F37" s="105"/>
      <c r="G37" s="106">
        <f t="shared" ref="G37:L37" si="21">G13+G36</f>
        <v>604</v>
      </c>
      <c r="H37" s="106">
        <f t="shared" si="21"/>
        <v>140</v>
      </c>
      <c r="I37" s="106">
        <f t="shared" si="21"/>
        <v>8898</v>
      </c>
      <c r="J37" s="106">
        <f t="shared" si="21"/>
        <v>2001</v>
      </c>
      <c r="K37" s="106">
        <f t="shared" si="21"/>
        <v>9504</v>
      </c>
      <c r="L37" s="106">
        <f t="shared" si="21"/>
        <v>2141</v>
      </c>
      <c r="M37" s="107"/>
      <c r="N37" s="106">
        <f t="shared" ref="N37:S37" si="22">SUM(N6:N36)</f>
        <v>961</v>
      </c>
      <c r="O37" s="106">
        <f t="shared" si="22"/>
        <v>957</v>
      </c>
      <c r="P37" s="106">
        <f t="shared" si="22"/>
        <v>1968</v>
      </c>
      <c r="Q37" s="106">
        <f t="shared" si="22"/>
        <v>1937</v>
      </c>
      <c r="R37" s="106">
        <f t="shared" si="22"/>
        <v>2929</v>
      </c>
      <c r="S37" s="106">
        <f t="shared" si="22"/>
        <v>2894</v>
      </c>
      <c r="T37" s="108"/>
      <c r="U37" s="106">
        <f>SUM(U5:U36)</f>
        <v>652</v>
      </c>
      <c r="V37" s="106">
        <f>SUM(V5:V36)</f>
        <v>643</v>
      </c>
      <c r="W37" s="109"/>
    </row>
    <row r="38" spans="1:23" x14ac:dyDescent="0.25">
      <c r="A38" s="104"/>
      <c r="B38" s="104"/>
      <c r="C38" s="104"/>
      <c r="D38" s="104"/>
      <c r="E38" s="104"/>
      <c r="F38" s="104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84</v>
      </c>
      <c r="B39" s="24"/>
      <c r="C39" s="24"/>
      <c r="D39" s="24"/>
      <c r="E39" s="24"/>
      <c r="F39" s="24"/>
      <c r="G39" s="25">
        <v>267</v>
      </c>
      <c r="H39" s="25">
        <v>60</v>
      </c>
      <c r="I39" s="25">
        <v>6162</v>
      </c>
      <c r="J39" s="25">
        <v>1520</v>
      </c>
      <c r="K39" s="25">
        <v>6429</v>
      </c>
      <c r="L39" s="25">
        <v>1580</v>
      </c>
      <c r="M39" s="16"/>
      <c r="N39" s="25">
        <v>467</v>
      </c>
      <c r="O39" s="25">
        <v>463</v>
      </c>
      <c r="P39" s="25">
        <v>6164</v>
      </c>
      <c r="Q39" s="25">
        <v>5808</v>
      </c>
      <c r="R39" s="25">
        <v>6631</v>
      </c>
      <c r="S39" s="25">
        <v>6271</v>
      </c>
      <c r="T39" s="17"/>
      <c r="U39" s="25">
        <v>2392</v>
      </c>
      <c r="V39" s="25">
        <v>2310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54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66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56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57</v>
      </c>
      <c r="B44" s="44"/>
      <c r="C44" s="44"/>
      <c r="D44" s="44"/>
      <c r="E44" s="44"/>
    </row>
    <row r="45" spans="1:23" x14ac:dyDescent="0.25">
      <c r="A45" s="37" t="s">
        <v>67</v>
      </c>
      <c r="B45" s="44"/>
      <c r="C45" s="44"/>
      <c r="D45" s="44"/>
      <c r="E45" s="44"/>
    </row>
    <row r="46" spans="1:23" x14ac:dyDescent="0.25">
      <c r="A46" s="44" t="s">
        <v>68</v>
      </c>
      <c r="B46" s="44"/>
      <c r="C46" s="44"/>
      <c r="D46" s="44"/>
      <c r="E46" s="44"/>
    </row>
    <row r="47" spans="1:23" x14ac:dyDescent="0.25">
      <c r="A47" s="44" t="s">
        <v>96</v>
      </c>
      <c r="B47" s="44"/>
      <c r="C47" s="44"/>
      <c r="D47" s="44"/>
      <c r="E47" s="44"/>
    </row>
    <row r="52" spans="16:16" x14ac:dyDescent="0.25">
      <c r="P52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86</v>
      </c>
      <c r="AD1" s="66" t="s">
        <v>86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69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69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12"/>
    </row>
    <row r="3" spans="1:52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 t="s">
        <v>70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11"/>
      <c r="AR3" s="32">
        <v>2013</v>
      </c>
      <c r="AS3" s="32"/>
    </row>
    <row r="4" spans="1:52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71</v>
      </c>
      <c r="I4" s="32" t="s">
        <v>36</v>
      </c>
      <c r="J4" s="32"/>
      <c r="K4" s="32" t="s">
        <v>34</v>
      </c>
      <c r="L4" s="32" t="s">
        <v>71</v>
      </c>
      <c r="M4" s="32" t="s">
        <v>36</v>
      </c>
      <c r="N4" s="32"/>
      <c r="O4" s="32" t="s">
        <v>34</v>
      </c>
      <c r="P4" s="32" t="s">
        <v>71</v>
      </c>
      <c r="Q4" s="32" t="s">
        <v>36</v>
      </c>
      <c r="R4" s="32"/>
      <c r="S4" s="32" t="s">
        <v>34</v>
      </c>
      <c r="T4" s="32" t="s">
        <v>71</v>
      </c>
      <c r="U4" s="32" t="s">
        <v>36</v>
      </c>
      <c r="V4" s="32"/>
      <c r="W4" s="32" t="s">
        <v>34</v>
      </c>
      <c r="X4" s="32" t="s">
        <v>71</v>
      </c>
      <c r="Y4" s="32" t="s">
        <v>36</v>
      </c>
      <c r="Z4" s="32"/>
      <c r="AA4" s="32" t="s">
        <v>34</v>
      </c>
      <c r="AB4" s="32" t="s">
        <v>71</v>
      </c>
      <c r="AC4" s="32" t="s">
        <v>36</v>
      </c>
      <c r="AD4" s="62"/>
      <c r="AE4" s="32" t="s">
        <v>34</v>
      </c>
      <c r="AF4" s="32" t="s">
        <v>71</v>
      </c>
      <c r="AG4" s="32" t="s">
        <v>36</v>
      </c>
      <c r="AI4" s="32" t="s">
        <v>34</v>
      </c>
      <c r="AJ4" s="32" t="s">
        <v>71</v>
      </c>
      <c r="AK4" s="32" t="s">
        <v>36</v>
      </c>
      <c r="AL4" s="32"/>
      <c r="AM4" s="32" t="s">
        <v>34</v>
      </c>
      <c r="AN4" s="32" t="s">
        <v>71</v>
      </c>
      <c r="AO4" s="32" t="s">
        <v>36</v>
      </c>
      <c r="AQ4" s="32" t="s">
        <v>34</v>
      </c>
      <c r="AR4" s="32" t="s">
        <v>71</v>
      </c>
      <c r="AS4" s="32" t="s">
        <v>36</v>
      </c>
    </row>
    <row r="5" spans="1:5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Y5" s="23"/>
    </row>
    <row r="6" spans="1:52" x14ac:dyDescent="0.25">
      <c r="A6" s="3">
        <v>24</v>
      </c>
      <c r="C6" s="12">
        <v>40340</v>
      </c>
      <c r="D6" s="20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52</v>
      </c>
      <c r="E16" s="12">
        <f t="shared" si="2"/>
        <v>40416</v>
      </c>
      <c r="G16" s="21" t="s">
        <v>72</v>
      </c>
      <c r="H16" s="21" t="s">
        <v>72</v>
      </c>
      <c r="I16" s="21" t="s">
        <v>72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0" t="s">
        <v>52</v>
      </c>
      <c r="E17" s="12">
        <f t="shared" si="2"/>
        <v>40423</v>
      </c>
      <c r="G17" s="21" t="s">
        <v>72</v>
      </c>
      <c r="H17" s="21" t="s">
        <v>72</v>
      </c>
      <c r="I17" s="21" t="s">
        <v>72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0" t="s">
        <v>52</v>
      </c>
      <c r="E18" s="12">
        <f t="shared" si="2"/>
        <v>40430</v>
      </c>
      <c r="G18" s="21" t="s">
        <v>72</v>
      </c>
      <c r="H18" s="21" t="s">
        <v>72</v>
      </c>
      <c r="I18" s="21" t="s">
        <v>72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</row>
    <row r="19" spans="1:45" x14ac:dyDescent="0.25">
      <c r="A19" s="3">
        <f t="shared" si="0"/>
        <v>37</v>
      </c>
      <c r="C19" s="12">
        <f>C18+7</f>
        <v>40431</v>
      </c>
      <c r="D19" s="20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</row>
    <row r="20" spans="1:45" x14ac:dyDescent="0.25">
      <c r="A20" s="3">
        <f t="shared" si="0"/>
        <v>38</v>
      </c>
      <c r="C20" s="12">
        <f>C19+7</f>
        <v>40438</v>
      </c>
      <c r="D20" s="20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</row>
    <row r="21" spans="1:45" x14ac:dyDescent="0.25">
      <c r="A21" s="3">
        <f t="shared" si="0"/>
        <v>39</v>
      </c>
      <c r="C21" s="12">
        <f>C20+7</f>
        <v>40445</v>
      </c>
      <c r="D21" s="20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5" x14ac:dyDescent="0.25">
      <c r="A22" s="3">
        <f t="shared" si="0"/>
        <v>40</v>
      </c>
      <c r="C22" s="12">
        <f>C21+7</f>
        <v>40452</v>
      </c>
      <c r="D22" s="20" t="s">
        <v>52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5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5" x14ac:dyDescent="0.25">
      <c r="A24" s="24" t="s">
        <v>73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3"/>
  <sheetViews>
    <sheetView topLeftCell="AI1" zoomScale="60" workbookViewId="0">
      <selection activeCell="AX14" sqref="AX14"/>
    </sheetView>
  </sheetViews>
  <sheetFormatPr defaultColWidth="9.109375" defaultRowHeight="15" x14ac:dyDescent="0.25"/>
  <cols>
    <col min="1" max="1" width="7.109375" style="80" customWidth="1"/>
    <col min="2" max="2" width="2.88671875" style="80" customWidth="1"/>
    <col min="3" max="3" width="9.88671875" style="80" customWidth="1"/>
    <col min="4" max="4" width="3.33203125" style="80" customWidth="1"/>
    <col min="5" max="5" width="10.33203125" style="80" customWidth="1"/>
    <col min="6" max="6" width="2.109375" style="80" customWidth="1"/>
    <col min="7" max="9" width="9.109375" style="80"/>
    <col min="10" max="10" width="2.6640625" style="80" customWidth="1"/>
    <col min="11" max="13" width="9.109375" style="80"/>
    <col min="14" max="14" width="2.6640625" style="80" customWidth="1"/>
    <col min="15" max="17" width="9.109375" style="80"/>
    <col min="18" max="18" width="2.6640625" style="80" customWidth="1"/>
    <col min="19" max="21" width="9.109375" style="80"/>
    <col min="22" max="22" width="2.6640625" style="80" customWidth="1"/>
    <col min="23" max="25" width="9.109375" style="80"/>
    <col min="26" max="26" width="2.6640625" style="80" customWidth="1"/>
    <col min="27" max="29" width="9.109375" style="80"/>
    <col min="30" max="30" width="1.88671875" style="80" customWidth="1"/>
    <col min="31" max="33" width="9.109375" style="80"/>
    <col min="34" max="34" width="3.6640625" style="80" customWidth="1"/>
    <col min="35" max="41" width="9.109375" style="80"/>
    <col min="42" max="42" width="6" style="80" customWidth="1"/>
    <col min="43" max="44" width="9.109375" style="80"/>
    <col min="45" max="45" width="9.109375" style="81"/>
    <col min="46" max="16384" width="9.109375" style="80"/>
  </cols>
  <sheetData>
    <row r="1" spans="1:45" s="79" customFormat="1" ht="15.6" x14ac:dyDescent="0.3">
      <c r="A1" s="79" t="s">
        <v>74</v>
      </c>
      <c r="AI1" s="80"/>
      <c r="AJ1" s="80"/>
      <c r="AK1" s="80"/>
      <c r="AS1" s="90"/>
    </row>
    <row r="2" spans="1:45" x14ac:dyDescent="0.25">
      <c r="A2" s="81" t="s">
        <v>37</v>
      </c>
      <c r="G2" s="82"/>
      <c r="H2" s="82">
        <v>2004</v>
      </c>
      <c r="I2" s="82"/>
      <c r="J2" s="81"/>
      <c r="K2" s="82"/>
      <c r="L2" s="82">
        <v>2005</v>
      </c>
      <c r="M2" s="82"/>
      <c r="N2" s="81"/>
      <c r="O2" s="82"/>
      <c r="P2" s="82">
        <v>2006</v>
      </c>
      <c r="Q2" s="82"/>
      <c r="R2" s="81"/>
      <c r="S2" s="82"/>
      <c r="T2" s="82">
        <v>2007</v>
      </c>
      <c r="U2" s="82"/>
      <c r="V2" s="81"/>
      <c r="W2" s="82"/>
      <c r="X2" s="82">
        <v>2008</v>
      </c>
      <c r="Y2" s="82"/>
      <c r="Z2" s="81"/>
      <c r="AA2" s="82"/>
      <c r="AB2" s="82">
        <v>2009</v>
      </c>
      <c r="AC2" s="82"/>
      <c r="AE2" s="82"/>
      <c r="AF2" s="82">
        <v>2010</v>
      </c>
      <c r="AG2" s="82"/>
      <c r="AH2" s="82"/>
      <c r="AI2" s="82"/>
      <c r="AJ2" s="82">
        <v>2011</v>
      </c>
      <c r="AK2" s="82"/>
      <c r="AL2" s="82"/>
      <c r="AM2" s="82"/>
      <c r="AN2" s="82">
        <v>2012</v>
      </c>
      <c r="AO2" s="82"/>
      <c r="AP2" s="82"/>
      <c r="AQ2" s="82"/>
      <c r="AR2" s="82">
        <v>2013</v>
      </c>
      <c r="AS2" s="82"/>
    </row>
    <row r="3" spans="1:45" x14ac:dyDescent="0.25">
      <c r="A3" s="82" t="s">
        <v>44</v>
      </c>
      <c r="B3" s="83"/>
      <c r="C3" s="84" t="s">
        <v>45</v>
      </c>
      <c r="D3" s="84"/>
      <c r="E3" s="84"/>
      <c r="F3" s="83"/>
      <c r="G3" s="82" t="s">
        <v>34</v>
      </c>
      <c r="H3" s="82" t="s">
        <v>35</v>
      </c>
      <c r="I3" s="82" t="s">
        <v>36</v>
      </c>
      <c r="J3" s="82"/>
      <c r="K3" s="82" t="s">
        <v>34</v>
      </c>
      <c r="L3" s="82" t="s">
        <v>35</v>
      </c>
      <c r="M3" s="82" t="s">
        <v>36</v>
      </c>
      <c r="N3" s="82"/>
      <c r="O3" s="82" t="s">
        <v>34</v>
      </c>
      <c r="P3" s="82" t="s">
        <v>35</v>
      </c>
      <c r="Q3" s="82" t="s">
        <v>36</v>
      </c>
      <c r="R3" s="82"/>
      <c r="S3" s="82" t="s">
        <v>34</v>
      </c>
      <c r="T3" s="82" t="s">
        <v>35</v>
      </c>
      <c r="U3" s="82" t="s">
        <v>36</v>
      </c>
      <c r="V3" s="82"/>
      <c r="W3" s="82" t="s">
        <v>34</v>
      </c>
      <c r="X3" s="82" t="s">
        <v>35</v>
      </c>
      <c r="Y3" s="82" t="s">
        <v>36</v>
      </c>
      <c r="Z3" s="82"/>
      <c r="AA3" s="82" t="s">
        <v>34</v>
      </c>
      <c r="AB3" s="82" t="s">
        <v>35</v>
      </c>
      <c r="AC3" s="82" t="s">
        <v>36</v>
      </c>
      <c r="AD3" s="83"/>
      <c r="AE3" s="82" t="s">
        <v>34</v>
      </c>
      <c r="AF3" s="82" t="s">
        <v>35</v>
      </c>
      <c r="AG3" s="82" t="s">
        <v>36</v>
      </c>
      <c r="AH3" s="82"/>
      <c r="AI3" s="82" t="s">
        <v>34</v>
      </c>
      <c r="AJ3" s="82" t="s">
        <v>35</v>
      </c>
      <c r="AK3" s="82" t="s">
        <v>36</v>
      </c>
      <c r="AL3" s="82"/>
      <c r="AM3" s="82" t="s">
        <v>34</v>
      </c>
      <c r="AN3" s="82" t="s">
        <v>35</v>
      </c>
      <c r="AO3" s="82" t="s">
        <v>36</v>
      </c>
      <c r="AP3" s="82"/>
      <c r="AQ3" s="82" t="s">
        <v>34</v>
      </c>
      <c r="AR3" s="82" t="s">
        <v>35</v>
      </c>
      <c r="AS3" s="82" t="s">
        <v>36</v>
      </c>
    </row>
    <row r="4" spans="1:45" x14ac:dyDescent="0.25">
      <c r="A4" s="81">
        <v>34</v>
      </c>
      <c r="C4" s="85">
        <v>40410</v>
      </c>
      <c r="D4" s="86" t="s">
        <v>52</v>
      </c>
      <c r="E4" s="85">
        <v>40416</v>
      </c>
      <c r="K4" s="87">
        <v>108</v>
      </c>
      <c r="L4" s="87">
        <v>0</v>
      </c>
      <c r="M4" s="87">
        <v>244</v>
      </c>
      <c r="O4" s="87">
        <v>170</v>
      </c>
      <c r="P4" s="87">
        <v>0</v>
      </c>
      <c r="Q4" s="87">
        <v>206</v>
      </c>
      <c r="S4" s="87">
        <v>96</v>
      </c>
      <c r="T4" s="87">
        <v>0</v>
      </c>
      <c r="U4" s="87">
        <v>420</v>
      </c>
      <c r="W4" s="87">
        <v>201</v>
      </c>
      <c r="X4" s="87">
        <v>1</v>
      </c>
      <c r="Y4" s="87">
        <v>119</v>
      </c>
      <c r="AE4" s="80">
        <v>188</v>
      </c>
      <c r="AF4" s="81">
        <v>0</v>
      </c>
      <c r="AG4" s="80">
        <v>72</v>
      </c>
      <c r="AJ4" s="81"/>
      <c r="AM4" s="81">
        <v>108</v>
      </c>
      <c r="AN4" s="81">
        <v>0</v>
      </c>
      <c r="AO4" s="81">
        <v>109</v>
      </c>
      <c r="AP4" s="81"/>
    </row>
    <row r="5" spans="1:45" x14ac:dyDescent="0.25">
      <c r="A5" s="81">
        <f t="shared" ref="A5:A17" si="0">A4+1</f>
        <v>35</v>
      </c>
      <c r="C5" s="85">
        <f t="shared" ref="C5:C17" si="1">C4+7</f>
        <v>40417</v>
      </c>
      <c r="D5" s="86" t="s">
        <v>52</v>
      </c>
      <c r="E5" s="85">
        <f t="shared" ref="E5:E17" si="2">E4+7</f>
        <v>40423</v>
      </c>
      <c r="K5" s="87">
        <v>153</v>
      </c>
      <c r="L5" s="87">
        <v>0</v>
      </c>
      <c r="M5" s="87">
        <v>337</v>
      </c>
      <c r="O5" s="87">
        <v>272</v>
      </c>
      <c r="P5" s="87">
        <v>0</v>
      </c>
      <c r="Q5" s="87">
        <v>353</v>
      </c>
      <c r="S5" s="87">
        <v>135</v>
      </c>
      <c r="T5" s="87">
        <v>0</v>
      </c>
      <c r="U5" s="87">
        <v>953</v>
      </c>
      <c r="W5" s="87">
        <v>397</v>
      </c>
      <c r="X5" s="87">
        <v>3</v>
      </c>
      <c r="Y5" s="87">
        <v>184</v>
      </c>
      <c r="AA5" s="87">
        <v>94</v>
      </c>
      <c r="AB5" s="87">
        <v>0</v>
      </c>
      <c r="AC5" s="87">
        <v>33</v>
      </c>
      <c r="AE5" s="80">
        <v>330</v>
      </c>
      <c r="AF5" s="81">
        <v>0</v>
      </c>
      <c r="AG5" s="80">
        <v>136</v>
      </c>
      <c r="AJ5" s="81"/>
      <c r="AM5" s="81">
        <f>269+AM4</f>
        <v>377</v>
      </c>
      <c r="AN5" s="81">
        <v>0</v>
      </c>
      <c r="AO5" s="81">
        <v>222</v>
      </c>
      <c r="AP5" s="81"/>
      <c r="AQ5" s="38">
        <v>1</v>
      </c>
      <c r="AR5" s="43">
        <v>1</v>
      </c>
      <c r="AS5" s="81">
        <v>230</v>
      </c>
    </row>
    <row r="6" spans="1:45" x14ac:dyDescent="0.25">
      <c r="A6" s="81">
        <f t="shared" si="0"/>
        <v>36</v>
      </c>
      <c r="C6" s="85">
        <f t="shared" si="1"/>
        <v>40424</v>
      </c>
      <c r="D6" s="86" t="s">
        <v>52</v>
      </c>
      <c r="E6" s="85">
        <f t="shared" si="2"/>
        <v>40430</v>
      </c>
      <c r="K6" s="87">
        <v>316</v>
      </c>
      <c r="L6" s="87">
        <v>2</v>
      </c>
      <c r="M6" s="87">
        <v>481</v>
      </c>
      <c r="O6" s="87">
        <v>452</v>
      </c>
      <c r="P6" s="87">
        <v>4</v>
      </c>
      <c r="Q6" s="87">
        <v>518</v>
      </c>
      <c r="S6" s="87">
        <v>261</v>
      </c>
      <c r="T6" s="87">
        <v>0</v>
      </c>
      <c r="U6" s="87">
        <v>1220</v>
      </c>
      <c r="W6" s="87">
        <v>687</v>
      </c>
      <c r="X6" s="87">
        <v>3</v>
      </c>
      <c r="Y6" s="87">
        <v>225</v>
      </c>
      <c r="AA6" s="87">
        <v>264</v>
      </c>
      <c r="AB6" s="87">
        <v>0</v>
      </c>
      <c r="AC6" s="87">
        <v>68</v>
      </c>
      <c r="AE6" s="80">
        <v>475</v>
      </c>
      <c r="AF6" s="81">
        <v>2</v>
      </c>
      <c r="AG6" s="80">
        <v>212</v>
      </c>
      <c r="AI6" s="80">
        <v>134</v>
      </c>
      <c r="AJ6" s="81">
        <v>2</v>
      </c>
      <c r="AK6" s="80">
        <v>102</v>
      </c>
      <c r="AM6" s="81">
        <f>301+AM5</f>
        <v>678</v>
      </c>
      <c r="AN6" s="81">
        <v>1</v>
      </c>
      <c r="AO6" s="81">
        <v>293</v>
      </c>
      <c r="AP6" s="81"/>
      <c r="AQ6" s="38">
        <v>7</v>
      </c>
      <c r="AR6" s="43">
        <v>1</v>
      </c>
      <c r="AS6" s="81">
        <v>377</v>
      </c>
    </row>
    <row r="7" spans="1:45" x14ac:dyDescent="0.25">
      <c r="A7" s="81">
        <f t="shared" si="0"/>
        <v>37</v>
      </c>
      <c r="C7" s="85">
        <f t="shared" si="1"/>
        <v>40431</v>
      </c>
      <c r="D7" s="86" t="s">
        <v>52</v>
      </c>
      <c r="E7" s="85">
        <f t="shared" si="2"/>
        <v>40437</v>
      </c>
      <c r="G7" s="87">
        <v>274</v>
      </c>
      <c r="H7" s="87">
        <v>9</v>
      </c>
      <c r="I7" s="87">
        <v>31</v>
      </c>
      <c r="K7" s="87">
        <v>676</v>
      </c>
      <c r="L7" s="87">
        <v>4</v>
      </c>
      <c r="M7" s="87">
        <v>584</v>
      </c>
      <c r="O7" s="87">
        <v>565</v>
      </c>
      <c r="P7" s="87">
        <v>12</v>
      </c>
      <c r="Q7" s="87">
        <v>658</v>
      </c>
      <c r="S7" s="87">
        <v>368</v>
      </c>
      <c r="T7" s="87">
        <v>0</v>
      </c>
      <c r="U7" s="87">
        <v>1345</v>
      </c>
      <c r="W7" s="87">
        <v>1139</v>
      </c>
      <c r="X7" s="87">
        <v>4</v>
      </c>
      <c r="Y7" s="87">
        <v>262</v>
      </c>
      <c r="AA7" s="87">
        <v>521</v>
      </c>
      <c r="AB7" s="87">
        <v>10</v>
      </c>
      <c r="AC7" s="87">
        <v>221</v>
      </c>
      <c r="AE7" s="80">
        <v>599</v>
      </c>
      <c r="AF7" s="81">
        <v>7</v>
      </c>
      <c r="AG7" s="80">
        <v>239</v>
      </c>
      <c r="AI7" s="80">
        <v>646</v>
      </c>
      <c r="AJ7" s="81">
        <v>5</v>
      </c>
      <c r="AK7" s="80">
        <v>333</v>
      </c>
      <c r="AM7" s="81">
        <f>282+AM6</f>
        <v>960</v>
      </c>
      <c r="AN7" s="81">
        <v>1</v>
      </c>
      <c r="AO7" s="81">
        <v>450</v>
      </c>
      <c r="AP7" s="81"/>
      <c r="AQ7" s="38">
        <v>111</v>
      </c>
      <c r="AR7" s="43">
        <f>5+AR6</f>
        <v>6</v>
      </c>
      <c r="AS7" s="81">
        <v>595</v>
      </c>
    </row>
    <row r="8" spans="1:45" x14ac:dyDescent="0.25">
      <c r="A8" s="81">
        <f t="shared" si="0"/>
        <v>38</v>
      </c>
      <c r="C8" s="85">
        <f t="shared" si="1"/>
        <v>40438</v>
      </c>
      <c r="D8" s="86" t="s">
        <v>52</v>
      </c>
      <c r="E8" s="85">
        <f t="shared" si="2"/>
        <v>40444</v>
      </c>
      <c r="G8" s="87">
        <v>686</v>
      </c>
      <c r="H8" s="87">
        <v>36</v>
      </c>
      <c r="I8" s="87">
        <v>132</v>
      </c>
      <c r="K8" s="87">
        <v>1054</v>
      </c>
      <c r="L8" s="87">
        <v>36</v>
      </c>
      <c r="M8" s="87">
        <v>834</v>
      </c>
      <c r="O8" s="87">
        <v>677</v>
      </c>
      <c r="P8" s="87">
        <v>44</v>
      </c>
      <c r="Q8" s="87">
        <v>771</v>
      </c>
      <c r="S8" s="87">
        <v>547</v>
      </c>
      <c r="T8" s="87">
        <v>0</v>
      </c>
      <c r="U8" s="87">
        <v>1438</v>
      </c>
      <c r="W8" s="87">
        <v>1387</v>
      </c>
      <c r="X8" s="87">
        <v>17</v>
      </c>
      <c r="Y8" s="87">
        <v>307</v>
      </c>
      <c r="AA8" s="87">
        <v>830</v>
      </c>
      <c r="AB8" s="87">
        <v>35</v>
      </c>
      <c r="AC8" s="87">
        <v>535</v>
      </c>
      <c r="AE8" s="80">
        <v>733</v>
      </c>
      <c r="AF8" s="81">
        <v>27</v>
      </c>
      <c r="AG8" s="80">
        <v>519</v>
      </c>
      <c r="AI8" s="80">
        <v>1109</v>
      </c>
      <c r="AJ8" s="81">
        <v>24</v>
      </c>
      <c r="AK8" s="80">
        <v>477</v>
      </c>
      <c r="AM8" s="81">
        <f>350+AM7</f>
        <v>1310</v>
      </c>
      <c r="AN8" s="81">
        <v>12</v>
      </c>
      <c r="AO8" s="81">
        <v>719</v>
      </c>
      <c r="AP8" s="81"/>
      <c r="AQ8" s="38">
        <v>293</v>
      </c>
      <c r="AR8" s="43">
        <v>7</v>
      </c>
      <c r="AS8" s="81">
        <v>743</v>
      </c>
    </row>
    <row r="9" spans="1:45" x14ac:dyDescent="0.25">
      <c r="A9" s="81">
        <f t="shared" si="0"/>
        <v>39</v>
      </c>
      <c r="C9" s="85">
        <f t="shared" si="1"/>
        <v>40445</v>
      </c>
      <c r="D9" s="86" t="s">
        <v>52</v>
      </c>
      <c r="E9" s="85">
        <f t="shared" si="2"/>
        <v>40451</v>
      </c>
      <c r="G9" s="87">
        <v>1304</v>
      </c>
      <c r="H9" s="87">
        <v>145</v>
      </c>
      <c r="I9" s="87">
        <v>503</v>
      </c>
      <c r="K9" s="87">
        <v>1162</v>
      </c>
      <c r="L9" s="87">
        <v>133</v>
      </c>
      <c r="M9" s="87">
        <v>1028</v>
      </c>
      <c r="O9" s="87">
        <v>826</v>
      </c>
      <c r="P9" s="87">
        <v>66</v>
      </c>
      <c r="Q9" s="87">
        <v>1073</v>
      </c>
      <c r="S9" s="87">
        <v>762</v>
      </c>
      <c r="T9" s="87">
        <v>2</v>
      </c>
      <c r="U9" s="87">
        <v>1627</v>
      </c>
      <c r="W9" s="87">
        <v>1676</v>
      </c>
      <c r="X9" s="87">
        <v>71</v>
      </c>
      <c r="Y9" s="87">
        <v>416</v>
      </c>
      <c r="AA9" s="87">
        <v>1021</v>
      </c>
      <c r="AB9" s="87">
        <v>109</v>
      </c>
      <c r="AC9" s="87">
        <v>870</v>
      </c>
      <c r="AE9" s="80">
        <v>921</v>
      </c>
      <c r="AF9" s="81">
        <v>300</v>
      </c>
      <c r="AG9" s="80">
        <v>649</v>
      </c>
      <c r="AI9" s="80">
        <v>1338</v>
      </c>
      <c r="AJ9" s="81">
        <v>89</v>
      </c>
      <c r="AK9" s="80">
        <v>770</v>
      </c>
      <c r="AM9" s="81">
        <f>399+AM8</f>
        <v>1709</v>
      </c>
      <c r="AN9" s="81">
        <f>157+AN8</f>
        <v>169</v>
      </c>
      <c r="AO9" s="81">
        <v>1316</v>
      </c>
      <c r="AP9" s="81"/>
      <c r="AQ9" s="38">
        <v>517</v>
      </c>
      <c r="AR9" s="43">
        <v>29</v>
      </c>
      <c r="AS9" s="81">
        <v>1024</v>
      </c>
    </row>
    <row r="10" spans="1:45" x14ac:dyDescent="0.25">
      <c r="A10" s="81">
        <f t="shared" si="0"/>
        <v>40</v>
      </c>
      <c r="C10" s="85">
        <f t="shared" si="1"/>
        <v>40452</v>
      </c>
      <c r="D10" s="86" t="s">
        <v>52</v>
      </c>
      <c r="E10" s="85">
        <f t="shared" si="2"/>
        <v>40458</v>
      </c>
      <c r="G10" s="87">
        <v>1642</v>
      </c>
      <c r="H10" s="87">
        <v>472</v>
      </c>
      <c r="I10" s="87">
        <v>962</v>
      </c>
      <c r="K10" s="87">
        <v>1254</v>
      </c>
      <c r="L10" s="87">
        <v>245</v>
      </c>
      <c r="M10" s="87">
        <v>1406</v>
      </c>
      <c r="O10" s="87">
        <v>973</v>
      </c>
      <c r="P10" s="87">
        <v>115</v>
      </c>
      <c r="Q10" s="87">
        <v>1950</v>
      </c>
      <c r="S10" s="87">
        <v>835</v>
      </c>
      <c r="T10" s="87">
        <v>26</v>
      </c>
      <c r="U10" s="87">
        <v>2781</v>
      </c>
      <c r="W10" s="87">
        <v>1792</v>
      </c>
      <c r="X10" s="87">
        <v>188</v>
      </c>
      <c r="Y10" s="87">
        <v>710</v>
      </c>
      <c r="AA10" s="87">
        <v>1046</v>
      </c>
      <c r="AB10" s="87">
        <v>118</v>
      </c>
      <c r="AC10" s="87">
        <v>893</v>
      </c>
      <c r="AE10" s="88">
        <v>1118</v>
      </c>
      <c r="AF10" s="81">
        <v>628</v>
      </c>
      <c r="AG10" s="80">
        <v>718</v>
      </c>
      <c r="AI10" s="80">
        <v>1396</v>
      </c>
      <c r="AJ10" s="81">
        <v>144</v>
      </c>
      <c r="AK10" s="80">
        <v>1249</v>
      </c>
      <c r="AM10" s="81">
        <f>440+AM9</f>
        <v>2149</v>
      </c>
      <c r="AN10" s="81">
        <f>231+AN9</f>
        <v>400</v>
      </c>
      <c r="AO10" s="81">
        <v>2076</v>
      </c>
      <c r="AP10" s="81"/>
      <c r="AQ10" s="38">
        <v>559</v>
      </c>
      <c r="AR10" s="43">
        <f>63+AR9</f>
        <v>92</v>
      </c>
      <c r="AS10" s="81">
        <v>1320</v>
      </c>
    </row>
    <row r="11" spans="1:45" x14ac:dyDescent="0.25">
      <c r="A11" s="81">
        <f t="shared" si="0"/>
        <v>41</v>
      </c>
      <c r="C11" s="85">
        <f t="shared" si="1"/>
        <v>40459</v>
      </c>
      <c r="D11" s="86" t="s">
        <v>52</v>
      </c>
      <c r="E11" s="85">
        <f t="shared" si="2"/>
        <v>40465</v>
      </c>
      <c r="G11" s="87">
        <v>1906</v>
      </c>
      <c r="H11" s="87">
        <v>897</v>
      </c>
      <c r="I11" s="87">
        <v>1560</v>
      </c>
      <c r="K11" s="87">
        <v>1342</v>
      </c>
      <c r="L11" s="87">
        <v>514</v>
      </c>
      <c r="M11" s="87">
        <v>1808</v>
      </c>
      <c r="O11" s="87">
        <v>1061</v>
      </c>
      <c r="P11" s="87">
        <v>182</v>
      </c>
      <c r="Q11" s="87">
        <v>2471</v>
      </c>
      <c r="S11" s="87">
        <v>974</v>
      </c>
      <c r="T11" s="87">
        <v>51</v>
      </c>
      <c r="U11" s="87">
        <v>4108</v>
      </c>
      <c r="W11" s="87">
        <v>1856</v>
      </c>
      <c r="X11" s="87">
        <v>335</v>
      </c>
      <c r="Y11" s="87">
        <v>849</v>
      </c>
      <c r="AA11" s="87">
        <v>1082</v>
      </c>
      <c r="AB11" s="87">
        <v>138</v>
      </c>
      <c r="AC11" s="87">
        <v>1118</v>
      </c>
      <c r="AE11" s="88">
        <v>1181</v>
      </c>
      <c r="AF11" s="81">
        <v>898</v>
      </c>
      <c r="AG11" s="80">
        <v>816</v>
      </c>
      <c r="AI11" s="80">
        <v>1404</v>
      </c>
      <c r="AJ11" s="81">
        <v>183</v>
      </c>
      <c r="AK11" s="80">
        <v>1398</v>
      </c>
      <c r="AM11" s="81">
        <f>103+AM10</f>
        <v>2252</v>
      </c>
      <c r="AN11" s="81">
        <f>78+AN10</f>
        <v>478</v>
      </c>
      <c r="AO11" s="81">
        <v>2288</v>
      </c>
      <c r="AP11" s="81"/>
      <c r="AQ11" s="38">
        <v>594</v>
      </c>
      <c r="AR11" s="43">
        <f>43+AR10</f>
        <v>135</v>
      </c>
      <c r="AS11" s="81">
        <v>1526</v>
      </c>
    </row>
    <row r="12" spans="1:45" x14ac:dyDescent="0.25">
      <c r="A12" s="81">
        <f t="shared" si="0"/>
        <v>42</v>
      </c>
      <c r="C12" s="85">
        <f t="shared" si="1"/>
        <v>40466</v>
      </c>
      <c r="D12" s="86" t="s">
        <v>52</v>
      </c>
      <c r="E12" s="85">
        <f t="shared" si="2"/>
        <v>40472</v>
      </c>
      <c r="G12" s="87">
        <v>2060</v>
      </c>
      <c r="H12" s="87">
        <v>948</v>
      </c>
      <c r="I12" s="87">
        <v>1826</v>
      </c>
      <c r="K12" s="87">
        <v>1383</v>
      </c>
      <c r="L12" s="87">
        <v>554</v>
      </c>
      <c r="M12" s="87">
        <v>1989</v>
      </c>
      <c r="O12" s="87">
        <v>1111</v>
      </c>
      <c r="P12" s="87">
        <v>220</v>
      </c>
      <c r="Q12" s="87">
        <v>3271</v>
      </c>
      <c r="S12" s="87">
        <v>1021</v>
      </c>
      <c r="T12" s="87">
        <v>84</v>
      </c>
      <c r="U12" s="87">
        <v>4742</v>
      </c>
      <c r="W12" s="87">
        <v>1967</v>
      </c>
      <c r="X12" s="87">
        <v>401</v>
      </c>
      <c r="Y12" s="87">
        <v>884</v>
      </c>
      <c r="AA12" s="87">
        <v>1109</v>
      </c>
      <c r="AB12" s="87">
        <v>154</v>
      </c>
      <c r="AC12" s="87">
        <v>1373</v>
      </c>
      <c r="AE12" s="88">
        <v>1292</v>
      </c>
      <c r="AF12" s="81">
        <v>909</v>
      </c>
      <c r="AG12" s="80">
        <v>822</v>
      </c>
      <c r="AI12" s="80">
        <v>1483</v>
      </c>
      <c r="AJ12" s="81">
        <v>280</v>
      </c>
      <c r="AK12" s="80">
        <v>1516</v>
      </c>
      <c r="AM12" s="81">
        <f>93+AM11</f>
        <v>2345</v>
      </c>
      <c r="AN12" s="81">
        <f>75+AN11</f>
        <v>553</v>
      </c>
      <c r="AO12" s="81">
        <v>2891</v>
      </c>
      <c r="AP12" s="81"/>
      <c r="AQ12" s="38">
        <v>637</v>
      </c>
      <c r="AR12" s="43">
        <f>34+AR11</f>
        <v>169</v>
      </c>
      <c r="AS12" s="81">
        <v>1589</v>
      </c>
    </row>
    <row r="13" spans="1:45" ht="15.6" x14ac:dyDescent="0.3">
      <c r="A13" s="81">
        <f t="shared" si="0"/>
        <v>43</v>
      </c>
      <c r="C13" s="85">
        <f t="shared" si="1"/>
        <v>40473</v>
      </c>
      <c r="D13" s="86" t="s">
        <v>52</v>
      </c>
      <c r="E13" s="85">
        <f t="shared" si="2"/>
        <v>40479</v>
      </c>
      <c r="G13" s="87">
        <v>2062</v>
      </c>
      <c r="H13" s="87">
        <v>978</v>
      </c>
      <c r="I13" s="87">
        <v>1988</v>
      </c>
      <c r="K13" s="87">
        <v>1403</v>
      </c>
      <c r="L13" s="87">
        <v>687</v>
      </c>
      <c r="M13" s="87">
        <v>2094</v>
      </c>
      <c r="O13" s="87">
        <v>1133</v>
      </c>
      <c r="P13" s="87">
        <v>230</v>
      </c>
      <c r="Q13" s="87">
        <v>3296</v>
      </c>
      <c r="S13" s="87">
        <v>1022</v>
      </c>
      <c r="T13" s="87">
        <v>84</v>
      </c>
      <c r="U13" s="87">
        <v>4897</v>
      </c>
      <c r="W13" s="87">
        <v>2024</v>
      </c>
      <c r="X13" s="87">
        <v>439</v>
      </c>
      <c r="Y13" s="87">
        <v>896</v>
      </c>
      <c r="AA13" s="87">
        <v>1126</v>
      </c>
      <c r="AB13" s="87">
        <v>170</v>
      </c>
      <c r="AC13" s="87">
        <v>1396</v>
      </c>
      <c r="AE13" s="89">
        <v>1299</v>
      </c>
      <c r="AF13" s="90">
        <v>909</v>
      </c>
      <c r="AG13" s="79">
        <v>822</v>
      </c>
      <c r="AH13" s="79"/>
      <c r="AI13" s="80">
        <v>1533</v>
      </c>
      <c r="AJ13" s="81">
        <v>325</v>
      </c>
      <c r="AK13" s="80">
        <v>1530</v>
      </c>
      <c r="AM13" s="81">
        <f>109+AM12</f>
        <v>2454</v>
      </c>
      <c r="AN13" s="81">
        <f>8+AN12</f>
        <v>561</v>
      </c>
      <c r="AO13" s="81">
        <v>3194</v>
      </c>
      <c r="AP13" s="81"/>
      <c r="AQ13" s="38">
        <v>645</v>
      </c>
      <c r="AR13" s="43">
        <f>123+AR12</f>
        <v>292</v>
      </c>
      <c r="AS13" s="81">
        <v>1659</v>
      </c>
    </row>
    <row r="14" spans="1:45" ht="15.6" x14ac:dyDescent="0.3">
      <c r="A14" s="81">
        <f t="shared" si="0"/>
        <v>44</v>
      </c>
      <c r="C14" s="85">
        <f t="shared" si="1"/>
        <v>40480</v>
      </c>
      <c r="D14" s="86" t="s">
        <v>52</v>
      </c>
      <c r="E14" s="85">
        <f t="shared" si="2"/>
        <v>40486</v>
      </c>
      <c r="G14" s="87">
        <v>2079</v>
      </c>
      <c r="H14" s="87">
        <v>989</v>
      </c>
      <c r="I14" s="87">
        <v>2006</v>
      </c>
      <c r="K14" s="91">
        <v>1426</v>
      </c>
      <c r="L14" s="91">
        <v>772</v>
      </c>
      <c r="M14" s="91">
        <v>2219</v>
      </c>
      <c r="O14" s="87">
        <v>1173</v>
      </c>
      <c r="P14" s="87">
        <v>235</v>
      </c>
      <c r="Q14" s="87">
        <v>3455</v>
      </c>
      <c r="S14" s="87">
        <v>1031</v>
      </c>
      <c r="T14" s="87">
        <v>88</v>
      </c>
      <c r="U14" s="87">
        <v>5018</v>
      </c>
      <c r="W14" s="87">
        <v>2122</v>
      </c>
      <c r="X14" s="87">
        <v>447</v>
      </c>
      <c r="Y14" s="87">
        <v>901</v>
      </c>
      <c r="AA14" s="87">
        <v>1144</v>
      </c>
      <c r="AB14" s="87">
        <v>178</v>
      </c>
      <c r="AC14" s="87">
        <v>1405</v>
      </c>
      <c r="AI14" s="80">
        <v>1578</v>
      </c>
      <c r="AJ14" s="81">
        <v>348</v>
      </c>
      <c r="AK14" s="80">
        <v>1557</v>
      </c>
      <c r="AM14" s="81">
        <f>93+AM13</f>
        <v>2547</v>
      </c>
      <c r="AN14" s="81">
        <f>19+AN13</f>
        <v>580</v>
      </c>
      <c r="AO14" s="81">
        <v>3558</v>
      </c>
      <c r="AP14" s="81"/>
      <c r="AQ14" s="38">
        <v>662</v>
      </c>
      <c r="AR14" s="43">
        <f>73+AR13</f>
        <v>365</v>
      </c>
      <c r="AS14" s="81">
        <v>1692</v>
      </c>
    </row>
    <row r="15" spans="1:45" x14ac:dyDescent="0.25">
      <c r="A15" s="81">
        <f t="shared" si="0"/>
        <v>45</v>
      </c>
      <c r="C15" s="85">
        <f t="shared" si="1"/>
        <v>40487</v>
      </c>
      <c r="D15" s="86" t="s">
        <v>52</v>
      </c>
      <c r="E15" s="85">
        <f t="shared" si="2"/>
        <v>40493</v>
      </c>
      <c r="G15" s="87">
        <v>2118</v>
      </c>
      <c r="H15" s="87">
        <v>998</v>
      </c>
      <c r="I15" s="87">
        <v>2025</v>
      </c>
      <c r="K15" s="81"/>
      <c r="O15" s="87">
        <v>1181</v>
      </c>
      <c r="P15" s="87">
        <v>247</v>
      </c>
      <c r="Q15" s="87">
        <v>3880</v>
      </c>
      <c r="S15" s="87">
        <v>1039</v>
      </c>
      <c r="T15" s="87">
        <v>88</v>
      </c>
      <c r="U15" s="87">
        <v>5026</v>
      </c>
      <c r="W15" s="87">
        <v>2122</v>
      </c>
      <c r="X15" s="87">
        <v>447</v>
      </c>
      <c r="Y15" s="87">
        <v>901</v>
      </c>
      <c r="AA15" s="87">
        <v>1180</v>
      </c>
      <c r="AB15" s="87">
        <v>197</v>
      </c>
      <c r="AC15" s="87">
        <v>1657</v>
      </c>
      <c r="AI15" s="80">
        <v>1599</v>
      </c>
      <c r="AJ15" s="81">
        <v>359</v>
      </c>
      <c r="AK15" s="80">
        <v>1613</v>
      </c>
      <c r="AM15" s="81">
        <f>28+AM14</f>
        <v>2575</v>
      </c>
      <c r="AN15" s="81">
        <v>587</v>
      </c>
      <c r="AO15" s="81">
        <v>3610</v>
      </c>
      <c r="AP15" s="81"/>
      <c r="AQ15" s="38">
        <v>694</v>
      </c>
      <c r="AR15" s="43">
        <f>29+AR14</f>
        <v>394</v>
      </c>
      <c r="AS15" s="81">
        <v>1721</v>
      </c>
    </row>
    <row r="16" spans="1:45" ht="15.6" x14ac:dyDescent="0.3">
      <c r="A16" s="81">
        <f t="shared" si="0"/>
        <v>46</v>
      </c>
      <c r="C16" s="85">
        <f t="shared" si="1"/>
        <v>40494</v>
      </c>
      <c r="D16" s="86" t="s">
        <v>52</v>
      </c>
      <c r="E16" s="85">
        <f t="shared" si="2"/>
        <v>40500</v>
      </c>
      <c r="G16" s="87">
        <v>2139</v>
      </c>
      <c r="H16" s="87">
        <v>1010</v>
      </c>
      <c r="I16" s="87">
        <v>2034</v>
      </c>
      <c r="K16" s="81"/>
      <c r="O16" s="91">
        <v>1181</v>
      </c>
      <c r="P16" s="91">
        <v>249</v>
      </c>
      <c r="Q16" s="91">
        <v>3884</v>
      </c>
      <c r="S16" s="91">
        <v>1056</v>
      </c>
      <c r="T16" s="91">
        <v>97</v>
      </c>
      <c r="U16" s="91">
        <v>5189</v>
      </c>
      <c r="W16" s="87">
        <v>2128</v>
      </c>
      <c r="X16" s="87">
        <v>447</v>
      </c>
      <c r="Y16" s="87">
        <v>906</v>
      </c>
      <c r="AA16" s="87">
        <v>1191</v>
      </c>
      <c r="AB16" s="87">
        <v>201</v>
      </c>
      <c r="AC16" s="87">
        <v>1670</v>
      </c>
      <c r="AI16" s="80">
        <v>1674</v>
      </c>
      <c r="AJ16" s="81">
        <v>362</v>
      </c>
      <c r="AK16" s="80">
        <v>1654</v>
      </c>
      <c r="AM16" s="92">
        <f>28+AM15</f>
        <v>2603</v>
      </c>
      <c r="AN16" s="90">
        <v>589</v>
      </c>
      <c r="AO16" s="90">
        <v>3616</v>
      </c>
      <c r="AP16" s="90"/>
      <c r="AQ16" s="38">
        <v>704</v>
      </c>
      <c r="AR16" s="43">
        <f>56+AR15</f>
        <v>450</v>
      </c>
      <c r="AS16" s="81">
        <v>1752</v>
      </c>
    </row>
    <row r="17" spans="1:45" ht="15.6" x14ac:dyDescent="0.3">
      <c r="A17" s="81">
        <f t="shared" si="0"/>
        <v>47</v>
      </c>
      <c r="C17" s="85">
        <f t="shared" si="1"/>
        <v>40501</v>
      </c>
      <c r="D17" s="86" t="s">
        <v>52</v>
      </c>
      <c r="E17" s="85">
        <f t="shared" si="2"/>
        <v>40507</v>
      </c>
      <c r="G17" s="91">
        <v>2140</v>
      </c>
      <c r="H17" s="91">
        <v>1010</v>
      </c>
      <c r="I17" s="91">
        <v>2034</v>
      </c>
      <c r="K17" s="81"/>
      <c r="W17" s="91">
        <v>2143</v>
      </c>
      <c r="X17" s="91">
        <v>448</v>
      </c>
      <c r="Y17" s="91">
        <v>919</v>
      </c>
      <c r="AA17" s="91">
        <v>1191</v>
      </c>
      <c r="AB17" s="91">
        <v>202</v>
      </c>
      <c r="AC17" s="91">
        <v>1677</v>
      </c>
      <c r="AI17" s="80">
        <v>1676</v>
      </c>
      <c r="AK17" s="80">
        <v>1654</v>
      </c>
      <c r="AN17" s="82"/>
      <c r="AQ17" s="38">
        <v>704</v>
      </c>
      <c r="AR17" s="43">
        <v>559</v>
      </c>
      <c r="AS17" s="81">
        <v>2120</v>
      </c>
    </row>
    <row r="18" spans="1:45" ht="15.6" x14ac:dyDescent="0.3">
      <c r="I18" s="80" t="s">
        <v>61</v>
      </c>
      <c r="AI18" s="79">
        <v>1676</v>
      </c>
      <c r="AJ18" s="90">
        <v>362</v>
      </c>
      <c r="AK18" s="79">
        <v>1654</v>
      </c>
      <c r="AQ18" s="38">
        <v>704</v>
      </c>
      <c r="AR18" s="38">
        <v>564</v>
      </c>
      <c r="AS18" s="81">
        <v>2132</v>
      </c>
    </row>
    <row r="19" spans="1:45" ht="15.6" x14ac:dyDescent="0.3">
      <c r="A19" s="79" t="s">
        <v>73</v>
      </c>
      <c r="AI19" s="79"/>
      <c r="AJ19" s="79"/>
      <c r="AK19" s="79"/>
      <c r="AQ19" s="38">
        <v>719</v>
      </c>
      <c r="AR19" s="111">
        <v>571</v>
      </c>
      <c r="AS19" s="82">
        <v>2145</v>
      </c>
    </row>
    <row r="20" spans="1:45" ht="15.6" x14ac:dyDescent="0.3">
      <c r="AQ20" s="38">
        <v>765</v>
      </c>
      <c r="AR20" s="63">
        <v>571</v>
      </c>
      <c r="AS20" s="90">
        <v>2145</v>
      </c>
    </row>
    <row r="21" spans="1:45" ht="15.6" x14ac:dyDescent="0.3">
      <c r="AQ21" s="38">
        <v>826</v>
      </c>
      <c r="AR21" s="63"/>
      <c r="AS21" s="90"/>
    </row>
    <row r="22" spans="1:45" ht="15.6" x14ac:dyDescent="0.3">
      <c r="AQ22" s="32">
        <v>833</v>
      </c>
      <c r="AR22" s="90"/>
      <c r="AS22" s="90"/>
    </row>
    <row r="23" spans="1:45" ht="15.6" x14ac:dyDescent="0.3">
      <c r="AQ23" s="90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8" t="s">
        <v>89</v>
      </c>
    </row>
    <row r="2" spans="1:47" x14ac:dyDescent="0.25">
      <c r="G2" s="1"/>
      <c r="H2" s="1"/>
      <c r="I2" s="1"/>
      <c r="J2" s="32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8"/>
      <c r="AI3" s="97"/>
      <c r="AJ3" s="97">
        <v>2011</v>
      </c>
      <c r="AK3" s="97"/>
      <c r="AL3" s="98"/>
      <c r="AM3" s="97"/>
      <c r="AN3" s="97">
        <v>2012</v>
      </c>
      <c r="AO3" s="97"/>
      <c r="AQ3" s="97"/>
      <c r="AR3" s="97">
        <v>2013</v>
      </c>
      <c r="AS3" s="97"/>
    </row>
    <row r="4" spans="1:47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35</v>
      </c>
      <c r="I4" s="32" t="s">
        <v>36</v>
      </c>
      <c r="J4" s="32"/>
      <c r="K4" s="32" t="s">
        <v>34</v>
      </c>
      <c r="L4" s="32" t="s">
        <v>35</v>
      </c>
      <c r="M4" s="32" t="s">
        <v>36</v>
      </c>
      <c r="N4" s="32"/>
      <c r="O4" s="32" t="s">
        <v>34</v>
      </c>
      <c r="P4" s="32" t="s">
        <v>35</v>
      </c>
      <c r="Q4" s="32" t="s">
        <v>36</v>
      </c>
      <c r="R4" s="32"/>
      <c r="S4" s="32" t="s">
        <v>34</v>
      </c>
      <c r="T4" s="32" t="s">
        <v>35</v>
      </c>
      <c r="U4" s="32" t="s">
        <v>36</v>
      </c>
      <c r="V4" s="32"/>
      <c r="W4" s="32" t="s">
        <v>34</v>
      </c>
      <c r="X4" s="32" t="s">
        <v>35</v>
      </c>
      <c r="Y4" s="32" t="s">
        <v>36</v>
      </c>
      <c r="Z4" s="32"/>
      <c r="AA4" s="32" t="s">
        <v>34</v>
      </c>
      <c r="AB4" s="32" t="s">
        <v>35</v>
      </c>
      <c r="AC4" s="32" t="s">
        <v>36</v>
      </c>
      <c r="AD4" s="31"/>
      <c r="AE4" s="32" t="s">
        <v>34</v>
      </c>
      <c r="AF4" s="32" t="s">
        <v>35</v>
      </c>
      <c r="AG4" s="32" t="s">
        <v>36</v>
      </c>
      <c r="AI4" s="32" t="s">
        <v>34</v>
      </c>
      <c r="AJ4" s="32" t="s">
        <v>35</v>
      </c>
      <c r="AK4" s="32" t="s">
        <v>36</v>
      </c>
      <c r="AM4" s="32" t="s">
        <v>34</v>
      </c>
      <c r="AN4" s="32" t="s">
        <v>35</v>
      </c>
      <c r="AO4" s="32" t="s">
        <v>36</v>
      </c>
      <c r="AQ4" s="32" t="s">
        <v>34</v>
      </c>
      <c r="AR4" s="32" t="s">
        <v>35</v>
      </c>
      <c r="AS4" s="32" t="s">
        <v>36</v>
      </c>
    </row>
    <row r="5" spans="1:47" x14ac:dyDescent="0.25">
      <c r="A5" s="3">
        <v>34</v>
      </c>
      <c r="C5" s="12">
        <v>40410</v>
      </c>
      <c r="D5" s="20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0" t="s">
        <v>52</v>
      </c>
      <c r="E6" s="12">
        <f t="shared" ref="E6:E18" si="2">E5+7</f>
        <v>40423</v>
      </c>
      <c r="G6" s="14" t="s">
        <v>76</v>
      </c>
      <c r="K6" s="14" t="s">
        <v>76</v>
      </c>
      <c r="L6" s="14"/>
      <c r="M6" s="14"/>
      <c r="O6" s="14" t="s">
        <v>76</v>
      </c>
      <c r="P6" s="14"/>
      <c r="Q6" s="14"/>
      <c r="S6" s="14" t="s">
        <v>76</v>
      </c>
      <c r="T6" s="14"/>
      <c r="U6" s="14"/>
      <c r="W6" s="14" t="s">
        <v>76</v>
      </c>
      <c r="X6" s="14"/>
      <c r="Y6" s="14"/>
      <c r="AA6" s="14"/>
      <c r="AE6" s="14" t="s">
        <v>76</v>
      </c>
      <c r="AI6" s="3" t="s">
        <v>76</v>
      </c>
      <c r="AJ6" s="3"/>
      <c r="AM6" s="3" t="s">
        <v>76</v>
      </c>
    </row>
    <row r="7" spans="1:47" x14ac:dyDescent="0.25">
      <c r="A7" s="3">
        <f t="shared" si="0"/>
        <v>36</v>
      </c>
      <c r="C7" s="12">
        <f t="shared" si="1"/>
        <v>40424</v>
      </c>
      <c r="D7" s="20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3">
        <v>120</v>
      </c>
      <c r="AR7">
        <v>0</v>
      </c>
      <c r="AS7">
        <v>3</v>
      </c>
      <c r="AT7" s="19"/>
    </row>
    <row r="8" spans="1:47" x14ac:dyDescent="0.25">
      <c r="A8" s="3">
        <f t="shared" si="0"/>
        <v>37</v>
      </c>
      <c r="C8" s="12">
        <f t="shared" si="1"/>
        <v>40431</v>
      </c>
      <c r="D8" s="20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3">
        <v>494</v>
      </c>
      <c r="AR8">
        <v>0</v>
      </c>
      <c r="AS8">
        <v>6</v>
      </c>
      <c r="AT8" s="19"/>
    </row>
    <row r="9" spans="1:47" x14ac:dyDescent="0.25">
      <c r="A9" s="3">
        <f t="shared" si="0"/>
        <v>38</v>
      </c>
      <c r="C9" s="12">
        <f t="shared" si="1"/>
        <v>40438</v>
      </c>
      <c r="D9" s="20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3">
        <v>1245</v>
      </c>
      <c r="AR9">
        <v>0</v>
      </c>
      <c r="AS9">
        <v>8</v>
      </c>
      <c r="AT9" s="19"/>
    </row>
    <row r="10" spans="1:47" x14ac:dyDescent="0.25">
      <c r="A10" s="3">
        <f t="shared" si="0"/>
        <v>39</v>
      </c>
      <c r="C10" s="12">
        <f t="shared" si="1"/>
        <v>40445</v>
      </c>
      <c r="D10" s="20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3">
        <v>2243</v>
      </c>
      <c r="AR10">
        <v>0</v>
      </c>
      <c r="AS10">
        <v>13</v>
      </c>
      <c r="AT10" s="19"/>
    </row>
    <row r="11" spans="1:47" x14ac:dyDescent="0.25">
      <c r="A11" s="3">
        <f t="shared" si="0"/>
        <v>40</v>
      </c>
      <c r="C11" s="12">
        <f t="shared" si="1"/>
        <v>40452</v>
      </c>
      <c r="D11" s="20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3">
        <v>2519</v>
      </c>
      <c r="AR11">
        <v>4</v>
      </c>
      <c r="AS11">
        <v>15</v>
      </c>
      <c r="AT11" s="19"/>
    </row>
    <row r="12" spans="1:47" ht="15.6" x14ac:dyDescent="0.25">
      <c r="A12" s="3">
        <f t="shared" si="0"/>
        <v>41</v>
      </c>
      <c r="C12" s="12">
        <f t="shared" si="1"/>
        <v>40459</v>
      </c>
      <c r="D12" s="20" t="s">
        <v>52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23">
        <v>2859</v>
      </c>
      <c r="AF12" s="14">
        <v>58</v>
      </c>
      <c r="AG12" s="14">
        <v>9</v>
      </c>
      <c r="AI12" s="23">
        <v>6581</v>
      </c>
      <c r="AJ12" s="3">
        <v>10</v>
      </c>
      <c r="AK12" s="14">
        <v>30</v>
      </c>
      <c r="AM12" s="22" t="s">
        <v>77</v>
      </c>
      <c r="AN12" s="3">
        <v>24</v>
      </c>
      <c r="AO12">
        <v>19</v>
      </c>
      <c r="AQ12" s="23" t="s">
        <v>87</v>
      </c>
      <c r="AR12" s="37">
        <v>6</v>
      </c>
      <c r="AS12" s="37">
        <v>31</v>
      </c>
      <c r="AT12" s="19"/>
    </row>
    <row r="13" spans="1:47" x14ac:dyDescent="0.25">
      <c r="A13" s="3">
        <f t="shared" si="0"/>
        <v>42</v>
      </c>
      <c r="C13" s="12">
        <f t="shared" si="1"/>
        <v>40466</v>
      </c>
      <c r="D13" s="20" t="s">
        <v>52</v>
      </c>
      <c r="E13" s="12">
        <f t="shared" si="2"/>
        <v>40472</v>
      </c>
      <c r="G13" s="14" t="s">
        <v>78</v>
      </c>
      <c r="H13" s="21" t="s">
        <v>79</v>
      </c>
      <c r="I13" s="21" t="s">
        <v>79</v>
      </c>
      <c r="K13" s="14" t="s">
        <v>78</v>
      </c>
      <c r="L13" s="21" t="s">
        <v>79</v>
      </c>
      <c r="M13" s="21" t="s">
        <v>79</v>
      </c>
      <c r="O13" s="14" t="s">
        <v>78</v>
      </c>
      <c r="P13" s="21" t="s">
        <v>79</v>
      </c>
      <c r="Q13" s="21" t="s">
        <v>79</v>
      </c>
      <c r="S13" s="14" t="s">
        <v>78</v>
      </c>
      <c r="T13" s="21" t="s">
        <v>79</v>
      </c>
      <c r="U13" s="21" t="s">
        <v>79</v>
      </c>
      <c r="W13" s="14" t="s">
        <v>78</v>
      </c>
      <c r="X13" s="21" t="s">
        <v>79</v>
      </c>
      <c r="Y13" s="21" t="s">
        <v>79</v>
      </c>
      <c r="AA13" s="14" t="s">
        <v>78</v>
      </c>
      <c r="AB13" s="21" t="s">
        <v>79</v>
      </c>
      <c r="AC13" s="21" t="s">
        <v>79</v>
      </c>
      <c r="AE13" s="14" t="s">
        <v>78</v>
      </c>
      <c r="AF13" s="21" t="s">
        <v>79</v>
      </c>
      <c r="AG13" s="21" t="s">
        <v>79</v>
      </c>
      <c r="AI13" s="3" t="s">
        <v>78</v>
      </c>
      <c r="AJ13" s="5" t="s">
        <v>79</v>
      </c>
      <c r="AK13" s="21" t="s">
        <v>79</v>
      </c>
      <c r="AM13" s="43" t="s">
        <v>78</v>
      </c>
      <c r="AN13" s="114" t="s">
        <v>79</v>
      </c>
      <c r="AO13" s="114" t="s">
        <v>79</v>
      </c>
      <c r="AP13" s="3"/>
      <c r="AQ13" s="93" t="s">
        <v>88</v>
      </c>
      <c r="AR13" s="114" t="s">
        <v>79</v>
      </c>
      <c r="AS13" s="114" t="s">
        <v>79</v>
      </c>
    </row>
    <row r="14" spans="1:47" x14ac:dyDescent="0.25">
      <c r="A14" s="3">
        <f t="shared" si="0"/>
        <v>43</v>
      </c>
      <c r="C14" s="12">
        <f t="shared" si="1"/>
        <v>40473</v>
      </c>
      <c r="D14" s="20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3">
        <v>1460</v>
      </c>
      <c r="AN14" s="3">
        <v>592</v>
      </c>
      <c r="AO14">
        <v>165</v>
      </c>
      <c r="AQ14" s="113">
        <v>482</v>
      </c>
      <c r="AR14">
        <v>33</v>
      </c>
      <c r="AS14">
        <v>37</v>
      </c>
      <c r="AU14" s="19"/>
    </row>
    <row r="15" spans="1:47" x14ac:dyDescent="0.25">
      <c r="A15" s="3">
        <f t="shared" si="0"/>
        <v>44</v>
      </c>
      <c r="C15" s="12">
        <f t="shared" si="1"/>
        <v>40480</v>
      </c>
      <c r="D15" s="20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3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9"/>
    </row>
    <row r="16" spans="1:47" x14ac:dyDescent="0.25">
      <c r="A16" s="3">
        <f t="shared" si="0"/>
        <v>45</v>
      </c>
      <c r="C16" s="12">
        <f t="shared" si="1"/>
        <v>40487</v>
      </c>
      <c r="D16" s="20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3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9"/>
    </row>
    <row r="17" spans="1:47" x14ac:dyDescent="0.25">
      <c r="A17" s="3">
        <f t="shared" si="0"/>
        <v>46</v>
      </c>
      <c r="C17" s="12">
        <f t="shared" si="1"/>
        <v>40494</v>
      </c>
      <c r="D17" s="20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3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9"/>
    </row>
    <row r="18" spans="1:47" x14ac:dyDescent="0.25">
      <c r="A18" s="3">
        <f t="shared" si="0"/>
        <v>47</v>
      </c>
      <c r="C18" s="12">
        <f t="shared" si="1"/>
        <v>40501</v>
      </c>
      <c r="D18" s="20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3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9"/>
    </row>
    <row r="19" spans="1:47" x14ac:dyDescent="0.25">
      <c r="A19" s="3">
        <f t="shared" si="0"/>
        <v>48</v>
      </c>
      <c r="C19" s="12">
        <f>C18+7</f>
        <v>40508</v>
      </c>
      <c r="D19" s="20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4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9"/>
    </row>
    <row r="20" spans="1:47" x14ac:dyDescent="0.25">
      <c r="A20" s="3">
        <f t="shared" si="0"/>
        <v>49</v>
      </c>
      <c r="C20" s="12">
        <f>C19+7</f>
        <v>40515</v>
      </c>
      <c r="D20" s="20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4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19"/>
    </row>
    <row r="21" spans="1:47" x14ac:dyDescent="0.25">
      <c r="A21" s="3">
        <f t="shared" si="0"/>
        <v>50</v>
      </c>
      <c r="C21" s="12">
        <f>C20+7</f>
        <v>40522</v>
      </c>
      <c r="D21" s="20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4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9"/>
    </row>
    <row r="22" spans="1:47" x14ac:dyDescent="0.25">
      <c r="A22" s="3">
        <f t="shared" si="0"/>
        <v>51</v>
      </c>
      <c r="C22" s="12">
        <f>C21+7</f>
        <v>40529</v>
      </c>
      <c r="D22" s="20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4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9"/>
    </row>
    <row r="23" spans="1:47" x14ac:dyDescent="0.25">
      <c r="A23" s="3">
        <f t="shared" si="0"/>
        <v>52</v>
      </c>
      <c r="C23" s="12">
        <f>C22+7</f>
        <v>40536</v>
      </c>
      <c r="D23" s="20" t="s">
        <v>52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94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9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19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9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9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9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9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19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9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19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7" t="s">
        <v>80</v>
      </c>
    </row>
    <row r="38" spans="1:45" x14ac:dyDescent="0.25">
      <c r="A38" s="18" t="s">
        <v>73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2014-12-10T02:26:52Z</dcterms:modified>
</cp:coreProperties>
</file>