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L28" i="4" l="1"/>
  <c r="K28" i="4"/>
  <c r="L27" i="4"/>
  <c r="K27" i="4"/>
  <c r="H35" i="4" l="1"/>
  <c r="I35" i="4"/>
  <c r="J35" i="4"/>
  <c r="H11" i="4"/>
  <c r="I11" i="4"/>
  <c r="J11" i="4"/>
  <c r="K11" i="4"/>
  <c r="L11" i="4"/>
  <c r="G11" i="4"/>
  <c r="G35" i="4"/>
  <c r="L26" i="4"/>
  <c r="K26" i="4"/>
  <c r="L24" i="4"/>
  <c r="K24" i="4"/>
  <c r="R26" i="4"/>
  <c r="S25" i="4"/>
  <c r="R25" i="4"/>
  <c r="S24" i="4" l="1"/>
  <c r="R24" i="4"/>
  <c r="L25" i="4"/>
  <c r="K25" i="4"/>
  <c r="S23" i="4"/>
  <c r="R23" i="4"/>
  <c r="L23" i="4"/>
  <c r="K23" i="4"/>
  <c r="S22" i="4" l="1"/>
  <c r="R22" i="4"/>
  <c r="L22" i="4"/>
  <c r="K22" i="4"/>
  <c r="S21" i="4"/>
  <c r="R21" i="4"/>
  <c r="L21" i="4"/>
  <c r="K21" i="4"/>
  <c r="K20" i="4"/>
  <c r="L20" i="4"/>
  <c r="R20" i="4"/>
  <c r="S20" i="4"/>
  <c r="S19" i="4"/>
  <c r="R19" i="4"/>
  <c r="L19" i="4"/>
  <c r="K19" i="4"/>
  <c r="S18" i="4" l="1"/>
  <c r="R18" i="4"/>
  <c r="L18" i="4"/>
  <c r="K18" i="4"/>
  <c r="S17" i="4"/>
  <c r="R17" i="4"/>
  <c r="AB15" i="3" l="1"/>
  <c r="AA15" i="3"/>
  <c r="U15" i="3"/>
  <c r="T15" i="3"/>
  <c r="N15" i="3"/>
  <c r="M15" i="3"/>
  <c r="S16" i="4" l="1"/>
  <c r="R16" i="4"/>
  <c r="L16" i="4"/>
  <c r="K16" i="4"/>
  <c r="AB14" i="3" l="1"/>
  <c r="AA14" i="3"/>
  <c r="U14" i="3"/>
  <c r="T14" i="3"/>
  <c r="N14" i="3"/>
  <c r="M14" i="3"/>
  <c r="S15" i="4" l="1"/>
  <c r="R15" i="4"/>
  <c r="L15" i="4"/>
  <c r="L35" i="4" s="1"/>
  <c r="K15" i="4"/>
  <c r="K35" i="4" s="1"/>
  <c r="AB13" i="3"/>
  <c r="AA13" i="3"/>
  <c r="N13" i="3"/>
  <c r="M13" i="3"/>
  <c r="S14" i="4" l="1"/>
  <c r="R14" i="4"/>
  <c r="L14" i="4"/>
  <c r="K14" i="4"/>
  <c r="S13" i="4"/>
  <c r="R13" i="4"/>
  <c r="AB12" i="3"/>
  <c r="AA12" i="3"/>
  <c r="N9" i="3"/>
  <c r="M9" i="3"/>
  <c r="N11" i="3"/>
  <c r="M11" i="3"/>
  <c r="U11" i="3"/>
  <c r="T11" i="3"/>
  <c r="U12" i="3"/>
  <c r="T12" i="3"/>
  <c r="N12" i="3"/>
  <c r="M12" i="3"/>
  <c r="L13" i="4" l="1"/>
  <c r="K13" i="4"/>
  <c r="AB11" i="3"/>
  <c r="AA11" i="3"/>
  <c r="S12" i="4" l="1"/>
  <c r="R12" i="4"/>
  <c r="L12" i="4"/>
  <c r="K12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6" i="4" l="1"/>
  <c r="V36" i="4"/>
  <c r="L6" i="4"/>
  <c r="K6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6" i="4"/>
  <c r="N36" i="4"/>
  <c r="O36" i="4"/>
  <c r="P36" i="4"/>
  <c r="Q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 s="1"/>
  <c r="C9" i="4" s="1"/>
  <c r="C10" i="4" s="1"/>
  <c r="C12" i="4" s="1"/>
  <c r="C13" i="4" s="1"/>
  <c r="E7" i="4"/>
  <c r="E8" i="4" s="1"/>
  <c r="E9" i="4" s="1"/>
  <c r="E10" i="4" s="1"/>
  <c r="E12" i="4" s="1"/>
  <c r="E13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6" i="4"/>
  <c r="U20" i="3"/>
  <c r="G36" i="4" l="1"/>
  <c r="I36" i="4"/>
  <c r="L36" i="4"/>
  <c r="K36" i="4"/>
  <c r="J36" i="4"/>
  <c r="H36" i="4"/>
</calcChain>
</file>

<file path=xl/sharedStrings.xml><?xml version="1.0" encoding="utf-8"?>
<sst xmlns="http://schemas.openxmlformats.org/spreadsheetml/2006/main" count="452" uniqueCount="97">
  <si>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</si>
  <si>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</si>
  <si>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</si>
  <si>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</si>
  <si>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</si>
  <si>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</si>
  <si>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</si>
  <si>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</si>
  <si>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</si>
  <si>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</si>
  <si>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</si>
  <si>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</si>
  <si>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</si>
  <si>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</si>
  <si>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</si>
  <si>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</si>
  <si>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</si>
  <si>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</si>
  <si>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</si>
  <si>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</si>
  <si>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</si>
  <si>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</si>
  <si>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</si>
  <si>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</si>
  <si>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</si>
  <si>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</si>
  <si>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</si>
  <si>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</si>
  <si>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</si>
  <si>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</si>
  <si>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</si>
  <si>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</si>
  <si>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</si>
  <si>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</si>
  <si>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</si>
  <si>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</si>
  <si>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</si>
  <si>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</si>
  <si>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</si>
  <si>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</si>
  <si>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</si>
  <si>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</si>
  <si>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</si>
  <si>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</si>
  <si>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</si>
  <si>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</si>
  <si>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</si>
  <si>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</si>
  <si>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</si>
  <si>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</si>
  <si>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</si>
  <si>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</si>
  <si>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</si>
  <si>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</si>
  <si>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</si>
  <si>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</si>
  <si>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</si>
  <si>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</si>
  <si>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</si>
  <si>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</si>
  <si>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</si>
  <si>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</si>
  <si>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</si>
  <si>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</si>
  <si>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</si>
  <si>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</si>
  <si>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</si>
  <si>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</si>
  <si>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</si>
  <si>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</si>
  <si>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</si>
  <si>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</si>
  <si>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</si>
  <si>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</si>
  <si>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</si>
  <si>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</si>
  <si>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</si>
  <si>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</si>
  <si>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</si>
  <si>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</si>
  <si>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</si>
  <si>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</si>
  <si>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</si>
  <si>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</si>
  <si>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</si>
  <si>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</si>
  <si>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</si>
  <si>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</si>
  <si>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</si>
  <si>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</si>
  <si>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</si>
  <si>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</si>
  <si>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</si>
  <si>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</si>
  <si>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</si>
  <si>
    <t>6/ Based on CWT recoveries and enhanced flow releases, we consider Jweek 41 the first week of the fall-run at TRH</t>
  </si>
  <si>
    <t>2014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</si>
</sst>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4" xfId="0" applyFont="1" applyBorder="1" applyAlignment="1"/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80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17" t="s">
        <v>43</v>
      </c>
      <c r="AE2" s="117"/>
      <c r="AF2" s="117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18"/>
      <c r="AE3" s="118"/>
      <c r="AF3" s="118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91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0"/>
      <c r="D24" s="91"/>
      <c r="E24" s="49" t="s">
        <v>82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08"/>
      <c r="D25" s="95"/>
      <c r="E25" s="10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81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92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D15" sqref="AD1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93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5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5" si="4">W10+Y10</f>
        <v>69</v>
      </c>
      <c r="AB10" s="22">
        <f t="shared" ref="AB10:AB15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>
        <v>5</v>
      </c>
      <c r="H14" s="22"/>
      <c r="I14" s="22">
        <v>5</v>
      </c>
      <c r="J14" s="22">
        <v>0</v>
      </c>
      <c r="K14" s="22">
        <v>35</v>
      </c>
      <c r="L14" s="22">
        <v>5</v>
      </c>
      <c r="M14" s="22">
        <f t="shared" si="2"/>
        <v>40</v>
      </c>
      <c r="N14" s="22">
        <f t="shared" si="2"/>
        <v>5</v>
      </c>
      <c r="O14" s="67"/>
      <c r="P14" s="22">
        <v>0</v>
      </c>
      <c r="Q14" s="22">
        <v>0</v>
      </c>
      <c r="R14" s="22">
        <v>2</v>
      </c>
      <c r="S14" s="22">
        <v>2</v>
      </c>
      <c r="T14" s="22">
        <f t="shared" ref="T14:T15" si="6">P14+R14</f>
        <v>2</v>
      </c>
      <c r="U14" s="22">
        <f t="shared" ref="U14:U15" si="7">Q14+S14</f>
        <v>2</v>
      </c>
      <c r="V14" s="67"/>
      <c r="W14" s="22">
        <v>1</v>
      </c>
      <c r="X14" s="22">
        <v>1</v>
      </c>
      <c r="Y14" s="22">
        <v>8</v>
      </c>
      <c r="Z14" s="22">
        <v>4</v>
      </c>
      <c r="AA14" s="22">
        <f t="shared" si="4"/>
        <v>9</v>
      </c>
      <c r="AB14" s="22">
        <f t="shared" si="5"/>
        <v>5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>
        <v>5</v>
      </c>
      <c r="H15" s="22"/>
      <c r="I15" s="22">
        <v>5</v>
      </c>
      <c r="J15" s="22">
        <v>0</v>
      </c>
      <c r="K15" s="22">
        <v>47</v>
      </c>
      <c r="L15" s="22">
        <v>5</v>
      </c>
      <c r="M15" s="22">
        <f t="shared" si="2"/>
        <v>52</v>
      </c>
      <c r="N15" s="22">
        <f t="shared" si="2"/>
        <v>5</v>
      </c>
      <c r="O15" s="67"/>
      <c r="P15" s="22">
        <v>0</v>
      </c>
      <c r="Q15" s="22">
        <v>0</v>
      </c>
      <c r="R15" s="22">
        <v>1</v>
      </c>
      <c r="S15" s="22">
        <v>1</v>
      </c>
      <c r="T15" s="22">
        <f t="shared" si="6"/>
        <v>1</v>
      </c>
      <c r="U15" s="22">
        <f t="shared" si="7"/>
        <v>1</v>
      </c>
      <c r="V15" s="67"/>
      <c r="W15" s="22">
        <v>1</v>
      </c>
      <c r="X15" s="22">
        <v>1</v>
      </c>
      <c r="Y15" s="22">
        <v>5</v>
      </c>
      <c r="Z15" s="22">
        <v>3</v>
      </c>
      <c r="AA15" s="22">
        <f t="shared" si="4"/>
        <v>6</v>
      </c>
      <c r="AB15" s="22">
        <f t="shared" si="5"/>
        <v>4</v>
      </c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82</v>
      </c>
      <c r="F20" s="3"/>
      <c r="G20" s="92">
        <f>SUM(G5:G19)</f>
        <v>43</v>
      </c>
      <c r="H20" s="92"/>
      <c r="I20" s="92">
        <f t="shared" ref="I20:N20" si="8">SUM(I5:I19)</f>
        <v>163</v>
      </c>
      <c r="J20" s="92">
        <f t="shared" si="8"/>
        <v>4</v>
      </c>
      <c r="K20" s="92">
        <f t="shared" si="8"/>
        <v>908</v>
      </c>
      <c r="L20" s="92">
        <f t="shared" si="8"/>
        <v>134</v>
      </c>
      <c r="M20" s="92">
        <f t="shared" si="8"/>
        <v>1071</v>
      </c>
      <c r="N20" s="92">
        <f t="shared" si="8"/>
        <v>138</v>
      </c>
      <c r="O20" s="113"/>
      <c r="P20" s="92">
        <f t="shared" ref="P20:U20" si="9">SUM(P5:P19)</f>
        <v>293</v>
      </c>
      <c r="Q20" s="92">
        <f t="shared" si="9"/>
        <v>284</v>
      </c>
      <c r="R20" s="92">
        <f t="shared" si="9"/>
        <v>803</v>
      </c>
      <c r="S20" s="92">
        <f t="shared" si="9"/>
        <v>729</v>
      </c>
      <c r="T20" s="92">
        <f t="shared" si="9"/>
        <v>1096</v>
      </c>
      <c r="U20" s="92">
        <f t="shared" si="9"/>
        <v>1013</v>
      </c>
      <c r="V20" s="113"/>
      <c r="W20" s="92">
        <f t="shared" ref="W20:AB20" si="10">SUM(W5:W19)</f>
        <v>103</v>
      </c>
      <c r="X20" s="92">
        <f t="shared" si="10"/>
        <v>83</v>
      </c>
      <c r="Y20" s="92">
        <f t="shared" si="10"/>
        <v>1004</v>
      </c>
      <c r="Z20" s="92">
        <f t="shared" si="10"/>
        <v>432</v>
      </c>
      <c r="AA20" s="92">
        <f t="shared" si="10"/>
        <v>1107</v>
      </c>
      <c r="AB20" s="92">
        <f t="shared" si="10"/>
        <v>515</v>
      </c>
    </row>
    <row r="21" spans="1:28" x14ac:dyDescent="0.25">
      <c r="A21" s="4"/>
      <c r="B21" s="4"/>
      <c r="C21" s="94"/>
      <c r="D21" s="95"/>
      <c r="E21" s="94"/>
      <c r="F21" s="4"/>
      <c r="G21" s="4"/>
      <c r="H21" s="4"/>
      <c r="I21" s="4"/>
      <c r="J21" s="4"/>
      <c r="K21" s="4"/>
      <c r="L21" s="4"/>
      <c r="M21" s="4"/>
      <c r="N21" s="4"/>
      <c r="O21" s="96"/>
      <c r="P21" s="4"/>
      <c r="Q21" s="4"/>
      <c r="R21" s="4"/>
      <c r="S21" s="4"/>
      <c r="T21" s="4"/>
      <c r="U21" s="4"/>
      <c r="V21" s="96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94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workbookViewId="0">
      <selection activeCell="AA22" sqref="AA2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0"/>
      <c r="D5" s="110"/>
      <c r="E5" s="112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1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3" si="2">C6+7</f>
        <v>38240</v>
      </c>
      <c r="D7" s="41" t="s">
        <v>60</v>
      </c>
      <c r="E7" s="40">
        <f t="shared" ref="E7:E13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3" si="6">G9+I9</f>
        <v>1653</v>
      </c>
      <c r="L9" s="63">
        <f t="shared" ref="L9:L13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5">
        <v>14</v>
      </c>
      <c r="S10" s="25">
        <v>14</v>
      </c>
      <c r="T10" s="70"/>
      <c r="U10" s="25">
        <v>18</v>
      </c>
      <c r="V10" s="25">
        <v>18</v>
      </c>
      <c r="W10" s="15"/>
    </row>
    <row r="11" spans="1:23" ht="13.8" thickBot="1" x14ac:dyDescent="0.3">
      <c r="A11" s="115" t="s">
        <v>96</v>
      </c>
      <c r="B11" s="115"/>
      <c r="C11" s="115"/>
      <c r="D11" s="115"/>
      <c r="E11" s="115"/>
      <c r="F11" s="115"/>
      <c r="G11" s="116">
        <f>SUM(G5:G10)</f>
        <v>364</v>
      </c>
      <c r="H11" s="116">
        <f t="shared" ref="H11:L11" si="8">SUM(H5:H10)</f>
        <v>74</v>
      </c>
      <c r="I11" s="116">
        <f t="shared" si="8"/>
        <v>3189</v>
      </c>
      <c r="J11" s="116">
        <f t="shared" si="8"/>
        <v>700</v>
      </c>
      <c r="K11" s="116">
        <f t="shared" si="8"/>
        <v>3553</v>
      </c>
      <c r="L11" s="116">
        <f t="shared" si="8"/>
        <v>774</v>
      </c>
      <c r="M11" s="69"/>
      <c r="N11" s="25"/>
      <c r="O11" s="25"/>
      <c r="P11" s="25"/>
      <c r="Q11" s="25"/>
      <c r="R11" s="23"/>
      <c r="S11" s="23"/>
      <c r="T11" s="70"/>
      <c r="U11" s="25"/>
      <c r="V11" s="25"/>
      <c r="W11" s="15"/>
    </row>
    <row r="12" spans="1:23" ht="16.2" thickTop="1" x14ac:dyDescent="0.25">
      <c r="A12" s="38">
        <v>41</v>
      </c>
      <c r="B12" s="114">
        <v>6</v>
      </c>
      <c r="C12" s="40">
        <f>C10+7</f>
        <v>38268</v>
      </c>
      <c r="D12" s="41" t="s">
        <v>60</v>
      </c>
      <c r="E12" s="40">
        <f>E10+7</f>
        <v>38274</v>
      </c>
      <c r="F12" s="7"/>
      <c r="G12" s="25">
        <v>19</v>
      </c>
      <c r="H12" s="25">
        <v>7</v>
      </c>
      <c r="I12" s="25">
        <v>311</v>
      </c>
      <c r="J12" s="25">
        <v>73</v>
      </c>
      <c r="K12" s="63">
        <f t="shared" si="6"/>
        <v>330</v>
      </c>
      <c r="L12" s="63">
        <f t="shared" si="7"/>
        <v>80</v>
      </c>
      <c r="M12" s="16"/>
      <c r="N12" s="25">
        <v>22</v>
      </c>
      <c r="O12" s="25">
        <v>22</v>
      </c>
      <c r="P12" s="25">
        <v>15</v>
      </c>
      <c r="Q12" s="25">
        <v>15</v>
      </c>
      <c r="R12" s="23">
        <f>N12+P12</f>
        <v>37</v>
      </c>
      <c r="S12" s="23">
        <f>O12+Q12</f>
        <v>37</v>
      </c>
      <c r="T12" s="17"/>
      <c r="U12" s="25">
        <v>3</v>
      </c>
      <c r="V12" s="25">
        <v>3</v>
      </c>
      <c r="W12" s="15"/>
    </row>
    <row r="13" spans="1:23" ht="15.6" x14ac:dyDescent="0.25">
      <c r="A13" s="38">
        <v>42</v>
      </c>
      <c r="B13" s="39"/>
      <c r="C13" s="40">
        <f t="shared" si="2"/>
        <v>38275</v>
      </c>
      <c r="D13" s="41" t="s">
        <v>60</v>
      </c>
      <c r="E13" s="40">
        <f t="shared" si="3"/>
        <v>38281</v>
      </c>
      <c r="F13" s="72"/>
      <c r="G13" s="71">
        <v>38</v>
      </c>
      <c r="H13" s="71">
        <v>12</v>
      </c>
      <c r="I13" s="71">
        <v>31</v>
      </c>
      <c r="J13" s="71">
        <v>7</v>
      </c>
      <c r="K13" s="63">
        <f t="shared" si="6"/>
        <v>69</v>
      </c>
      <c r="L13" s="63">
        <f t="shared" si="7"/>
        <v>19</v>
      </c>
      <c r="M13" s="16"/>
      <c r="N13" s="71">
        <v>164</v>
      </c>
      <c r="O13" s="71">
        <v>163</v>
      </c>
      <c r="P13" s="71">
        <v>82</v>
      </c>
      <c r="Q13" s="71">
        <v>81</v>
      </c>
      <c r="R13" s="23">
        <f>N13+P13</f>
        <v>246</v>
      </c>
      <c r="S13" s="23">
        <f>O13+Q13</f>
        <v>244</v>
      </c>
      <c r="T13" s="16"/>
      <c r="U13" s="71">
        <v>7</v>
      </c>
      <c r="V13" s="71">
        <v>7</v>
      </c>
      <c r="W13" s="15"/>
    </row>
    <row r="14" spans="1:23" x14ac:dyDescent="0.25">
      <c r="A14" s="38">
        <v>43</v>
      </c>
      <c r="B14" s="39"/>
      <c r="C14" s="42">
        <v>38647</v>
      </c>
      <c r="D14" s="41" t="s">
        <v>60</v>
      </c>
      <c r="E14" s="40">
        <v>38653</v>
      </c>
      <c r="F14" s="7"/>
      <c r="G14" s="22">
        <v>9</v>
      </c>
      <c r="H14" s="73">
        <v>1</v>
      </c>
      <c r="I14" s="73">
        <v>382</v>
      </c>
      <c r="J14" s="73">
        <v>90</v>
      </c>
      <c r="K14" s="63">
        <f t="shared" ref="K14" si="9">G14+I14</f>
        <v>391</v>
      </c>
      <c r="L14" s="63">
        <f t="shared" ref="L14" si="10">H14+J14</f>
        <v>91</v>
      </c>
      <c r="M14" s="16"/>
      <c r="N14" s="71">
        <v>9</v>
      </c>
      <c r="O14" s="22">
        <v>8</v>
      </c>
      <c r="P14" s="73">
        <v>1</v>
      </c>
      <c r="Q14" s="25">
        <v>1</v>
      </c>
      <c r="R14" s="23">
        <f t="shared" ref="R14:S16" si="11">N14+P14</f>
        <v>10</v>
      </c>
      <c r="S14" s="23">
        <f t="shared" si="11"/>
        <v>9</v>
      </c>
      <c r="T14" s="17"/>
      <c r="U14" s="71">
        <v>0</v>
      </c>
      <c r="V14" s="22">
        <v>0</v>
      </c>
      <c r="W14" s="15"/>
    </row>
    <row r="15" spans="1:23" x14ac:dyDescent="0.25">
      <c r="A15" s="38">
        <v>44</v>
      </c>
      <c r="B15" s="39"/>
      <c r="C15" s="42">
        <v>38654</v>
      </c>
      <c r="D15" s="41" t="s">
        <v>60</v>
      </c>
      <c r="E15" s="40">
        <v>38660</v>
      </c>
      <c r="F15" s="7"/>
      <c r="G15" s="25">
        <v>103</v>
      </c>
      <c r="H15" s="25">
        <v>29</v>
      </c>
      <c r="I15" s="25">
        <v>1140</v>
      </c>
      <c r="J15" s="25">
        <v>243</v>
      </c>
      <c r="K15" s="63">
        <f t="shared" ref="K15" si="12">G15+I15</f>
        <v>1243</v>
      </c>
      <c r="L15" s="63">
        <f t="shared" ref="L15" si="13">H15+J15</f>
        <v>272</v>
      </c>
      <c r="M15" s="16"/>
      <c r="N15" s="25">
        <v>315</v>
      </c>
      <c r="O15" s="25">
        <v>314</v>
      </c>
      <c r="P15" s="25">
        <v>9</v>
      </c>
      <c r="Q15" s="25">
        <v>9</v>
      </c>
      <c r="R15" s="23">
        <f t="shared" si="11"/>
        <v>324</v>
      </c>
      <c r="S15" s="23">
        <f t="shared" si="11"/>
        <v>323</v>
      </c>
      <c r="T15" s="17"/>
      <c r="U15" s="25">
        <v>54</v>
      </c>
      <c r="V15" s="25">
        <v>54</v>
      </c>
      <c r="W15" s="15"/>
    </row>
    <row r="16" spans="1:23" x14ac:dyDescent="0.25">
      <c r="A16" s="38">
        <v>45</v>
      </c>
      <c r="B16" s="39"/>
      <c r="C16" s="42">
        <v>38661</v>
      </c>
      <c r="D16" s="41" t="s">
        <v>60</v>
      </c>
      <c r="E16" s="40">
        <v>38667</v>
      </c>
      <c r="G16" s="25">
        <v>10</v>
      </c>
      <c r="H16" s="25">
        <v>2</v>
      </c>
      <c r="I16" s="25">
        <v>1126</v>
      </c>
      <c r="J16" s="25">
        <v>262</v>
      </c>
      <c r="K16" s="63">
        <f t="shared" ref="K16" si="14">G16+I16</f>
        <v>1136</v>
      </c>
      <c r="L16" s="63">
        <f t="shared" ref="L16" si="15">H16+J16</f>
        <v>264</v>
      </c>
      <c r="M16" s="16"/>
      <c r="N16" s="25">
        <v>18</v>
      </c>
      <c r="O16" s="25">
        <v>18</v>
      </c>
      <c r="P16" s="25">
        <v>104</v>
      </c>
      <c r="Q16" s="25">
        <v>101</v>
      </c>
      <c r="R16" s="23">
        <f t="shared" si="11"/>
        <v>122</v>
      </c>
      <c r="S16" s="23">
        <f t="shared" si="11"/>
        <v>119</v>
      </c>
      <c r="T16" s="17"/>
      <c r="U16" s="25">
        <v>14</v>
      </c>
      <c r="V16" s="25">
        <v>14</v>
      </c>
      <c r="W16" s="15"/>
    </row>
    <row r="17" spans="1:23" x14ac:dyDescent="0.25">
      <c r="A17" s="38">
        <v>46</v>
      </c>
      <c r="B17" s="39"/>
      <c r="C17" s="42">
        <v>38668</v>
      </c>
      <c r="D17" s="41" t="s">
        <v>60</v>
      </c>
      <c r="E17" s="40">
        <v>38674</v>
      </c>
      <c r="F17" s="7"/>
      <c r="G17" s="25">
        <v>59</v>
      </c>
      <c r="H17" s="25">
        <v>13</v>
      </c>
      <c r="I17" s="25">
        <v>3244</v>
      </c>
      <c r="J17" s="25">
        <v>752</v>
      </c>
      <c r="K17" s="23">
        <v>3305</v>
      </c>
      <c r="L17" s="23">
        <v>765</v>
      </c>
      <c r="M17" s="16"/>
      <c r="N17" s="25">
        <v>407</v>
      </c>
      <c r="O17" s="25">
        <v>406</v>
      </c>
      <c r="P17" s="25">
        <v>1629</v>
      </c>
      <c r="Q17" s="25">
        <v>1603</v>
      </c>
      <c r="R17" s="23">
        <f t="shared" ref="R17:R27" si="16">N17+P17</f>
        <v>2036</v>
      </c>
      <c r="S17" s="23">
        <f t="shared" ref="S17:S25" si="17">O17+Q17</f>
        <v>2009</v>
      </c>
      <c r="T17" s="17"/>
      <c r="U17" s="25">
        <v>302</v>
      </c>
      <c r="V17" s="25">
        <v>302</v>
      </c>
      <c r="W17" s="15"/>
    </row>
    <row r="18" spans="1:23" x14ac:dyDescent="0.25">
      <c r="A18" s="38">
        <v>47</v>
      </c>
      <c r="B18" s="39"/>
      <c r="C18" s="42">
        <v>38675</v>
      </c>
      <c r="D18" s="41" t="s">
        <v>60</v>
      </c>
      <c r="E18" s="40">
        <v>38681</v>
      </c>
      <c r="F18" s="7"/>
      <c r="G18" s="25">
        <v>12</v>
      </c>
      <c r="H18" s="25">
        <v>4</v>
      </c>
      <c r="I18" s="25">
        <v>486</v>
      </c>
      <c r="J18" s="25">
        <v>115</v>
      </c>
      <c r="K18" s="63">
        <f t="shared" ref="K18:K24" si="18">G18+I18</f>
        <v>498</v>
      </c>
      <c r="L18" s="63">
        <f t="shared" ref="L18:L24" si="19">H18+J18</f>
        <v>119</v>
      </c>
      <c r="M18" s="69"/>
      <c r="N18" s="25">
        <v>30</v>
      </c>
      <c r="O18" s="25">
        <v>30</v>
      </c>
      <c r="P18" s="25">
        <v>200</v>
      </c>
      <c r="Q18" s="25">
        <v>197</v>
      </c>
      <c r="R18" s="23">
        <f t="shared" si="16"/>
        <v>230</v>
      </c>
      <c r="S18" s="23">
        <f t="shared" si="17"/>
        <v>227</v>
      </c>
      <c r="T18" s="70"/>
      <c r="U18" s="25">
        <v>168</v>
      </c>
      <c r="V18" s="25">
        <v>166</v>
      </c>
      <c r="W18" s="15"/>
    </row>
    <row r="19" spans="1:23" x14ac:dyDescent="0.25">
      <c r="A19" s="38">
        <v>48</v>
      </c>
      <c r="B19" s="39"/>
      <c r="C19" s="42">
        <v>38682</v>
      </c>
      <c r="D19" s="41" t="s">
        <v>60</v>
      </c>
      <c r="E19" s="40">
        <v>38688</v>
      </c>
      <c r="F19" s="7"/>
      <c r="G19" s="25">
        <v>4</v>
      </c>
      <c r="H19" s="25">
        <v>1</v>
      </c>
      <c r="I19" s="25">
        <v>162</v>
      </c>
      <c r="J19" s="25">
        <v>42</v>
      </c>
      <c r="K19" s="23">
        <f t="shared" si="18"/>
        <v>166</v>
      </c>
      <c r="L19" s="23">
        <f t="shared" si="19"/>
        <v>43</v>
      </c>
      <c r="M19" s="69"/>
      <c r="N19" s="25">
        <v>19</v>
      </c>
      <c r="O19" s="25">
        <v>19</v>
      </c>
      <c r="P19" s="25">
        <v>184</v>
      </c>
      <c r="Q19" s="25">
        <v>167</v>
      </c>
      <c r="R19" s="23">
        <f t="shared" si="16"/>
        <v>203</v>
      </c>
      <c r="S19" s="23">
        <f t="shared" si="17"/>
        <v>186</v>
      </c>
      <c r="T19" s="70"/>
      <c r="U19" s="25">
        <v>330</v>
      </c>
      <c r="V19" s="25">
        <v>327</v>
      </c>
      <c r="W19" s="15"/>
    </row>
    <row r="20" spans="1:23" x14ac:dyDescent="0.25">
      <c r="A20" s="38">
        <v>49</v>
      </c>
      <c r="B20" s="39"/>
      <c r="C20" s="42">
        <v>38689</v>
      </c>
      <c r="D20" s="41" t="s">
        <v>60</v>
      </c>
      <c r="E20" s="40">
        <v>38695</v>
      </c>
      <c r="F20" s="7"/>
      <c r="G20" s="25">
        <v>1</v>
      </c>
      <c r="H20" s="25">
        <v>1</v>
      </c>
      <c r="I20" s="25">
        <v>50</v>
      </c>
      <c r="J20" s="25">
        <v>11</v>
      </c>
      <c r="K20" s="23">
        <f t="shared" si="18"/>
        <v>51</v>
      </c>
      <c r="L20" s="23">
        <f t="shared" si="19"/>
        <v>12</v>
      </c>
      <c r="M20" s="69"/>
      <c r="N20" s="25">
        <v>2</v>
      </c>
      <c r="O20" s="25">
        <v>2</v>
      </c>
      <c r="P20" s="25">
        <v>38</v>
      </c>
      <c r="Q20" s="25">
        <v>34</v>
      </c>
      <c r="R20" s="25">
        <f t="shared" si="16"/>
        <v>40</v>
      </c>
      <c r="S20" s="25">
        <f t="shared" si="17"/>
        <v>36</v>
      </c>
      <c r="T20" s="70"/>
      <c r="U20" s="25">
        <v>290</v>
      </c>
      <c r="V20" s="25">
        <v>287</v>
      </c>
      <c r="W20" s="15"/>
    </row>
    <row r="21" spans="1:23" x14ac:dyDescent="0.25">
      <c r="A21" s="38">
        <v>50</v>
      </c>
      <c r="B21" s="39"/>
      <c r="C21" s="42">
        <v>38696</v>
      </c>
      <c r="D21" s="41" t="s">
        <v>60</v>
      </c>
      <c r="E21" s="40">
        <v>38702</v>
      </c>
      <c r="F21" s="7"/>
      <c r="G21" s="25">
        <v>0</v>
      </c>
      <c r="H21" s="25">
        <v>0</v>
      </c>
      <c r="I21" s="25">
        <v>7</v>
      </c>
      <c r="J21" s="25">
        <v>2</v>
      </c>
      <c r="K21" s="23">
        <f t="shared" si="18"/>
        <v>7</v>
      </c>
      <c r="L21" s="23">
        <f t="shared" si="19"/>
        <v>2</v>
      </c>
      <c r="M21" s="69"/>
      <c r="N21" s="25">
        <v>1</v>
      </c>
      <c r="O21" s="25">
        <v>1</v>
      </c>
      <c r="P21" s="25">
        <v>5</v>
      </c>
      <c r="Q21" s="25">
        <v>5</v>
      </c>
      <c r="R21" s="25">
        <f t="shared" si="16"/>
        <v>6</v>
      </c>
      <c r="S21" s="25">
        <f t="shared" si="17"/>
        <v>6</v>
      </c>
      <c r="T21" s="70"/>
      <c r="U21" s="25">
        <v>367</v>
      </c>
      <c r="V21" s="25">
        <v>362</v>
      </c>
      <c r="W21" s="15"/>
    </row>
    <row r="22" spans="1:23" x14ac:dyDescent="0.25">
      <c r="A22" s="38">
        <v>51</v>
      </c>
      <c r="B22" s="39"/>
      <c r="C22" s="42">
        <v>38703</v>
      </c>
      <c r="D22" s="41" t="s">
        <v>60</v>
      </c>
      <c r="E22" s="40">
        <v>38709</v>
      </c>
      <c r="F22" s="7"/>
      <c r="G22" s="25">
        <v>0</v>
      </c>
      <c r="H22" s="25">
        <v>0</v>
      </c>
      <c r="I22" s="25">
        <v>0</v>
      </c>
      <c r="J22" s="25">
        <v>0</v>
      </c>
      <c r="K22" s="25">
        <f t="shared" si="18"/>
        <v>0</v>
      </c>
      <c r="L22" s="25">
        <f t="shared" si="19"/>
        <v>0</v>
      </c>
      <c r="M22" s="69"/>
      <c r="N22" s="25">
        <v>0</v>
      </c>
      <c r="O22" s="25">
        <v>0</v>
      </c>
      <c r="P22" s="25">
        <v>0</v>
      </c>
      <c r="Q22" s="25">
        <v>0</v>
      </c>
      <c r="R22" s="25">
        <f t="shared" si="16"/>
        <v>0</v>
      </c>
      <c r="S22" s="25">
        <f t="shared" si="17"/>
        <v>0</v>
      </c>
      <c r="T22" s="70"/>
      <c r="U22" s="25">
        <v>166</v>
      </c>
      <c r="V22" s="25">
        <v>160</v>
      </c>
      <c r="W22" s="15"/>
    </row>
    <row r="23" spans="1:23" x14ac:dyDescent="0.25">
      <c r="A23" s="38">
        <v>52</v>
      </c>
      <c r="B23" s="39"/>
      <c r="C23" s="42">
        <v>38710</v>
      </c>
      <c r="D23" s="41" t="s">
        <v>60</v>
      </c>
      <c r="E23" s="40">
        <v>38717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18"/>
        <v>0</v>
      </c>
      <c r="L23" s="25">
        <f t="shared" si="19"/>
        <v>0</v>
      </c>
      <c r="M23" s="69"/>
      <c r="N23" s="25">
        <v>0</v>
      </c>
      <c r="O23" s="25">
        <v>0</v>
      </c>
      <c r="P23" s="25">
        <v>0</v>
      </c>
      <c r="Q23" s="25">
        <v>0</v>
      </c>
      <c r="R23" s="25">
        <f t="shared" si="16"/>
        <v>0</v>
      </c>
      <c r="S23" s="25">
        <f t="shared" si="17"/>
        <v>0</v>
      </c>
      <c r="T23" s="70"/>
      <c r="U23" s="25">
        <v>101</v>
      </c>
      <c r="V23" s="25">
        <v>97</v>
      </c>
      <c r="W23" s="15"/>
    </row>
    <row r="24" spans="1:23" x14ac:dyDescent="0.25">
      <c r="A24" s="38">
        <v>1</v>
      </c>
      <c r="B24" s="39"/>
      <c r="C24" s="42">
        <v>39814</v>
      </c>
      <c r="D24" s="41" t="s">
        <v>60</v>
      </c>
      <c r="E24" s="40">
        <v>38724</v>
      </c>
      <c r="F24" s="7"/>
      <c r="G24" s="71">
        <v>0</v>
      </c>
      <c r="H24" s="71">
        <v>0</v>
      </c>
      <c r="I24" s="71">
        <v>0</v>
      </c>
      <c r="J24" s="71">
        <v>0</v>
      </c>
      <c r="K24" s="71">
        <f t="shared" si="18"/>
        <v>0</v>
      </c>
      <c r="L24" s="71">
        <f t="shared" si="19"/>
        <v>0</v>
      </c>
      <c r="M24" s="69"/>
      <c r="N24" s="71">
        <v>0</v>
      </c>
      <c r="O24" s="71">
        <v>0</v>
      </c>
      <c r="P24" s="71">
        <v>0</v>
      </c>
      <c r="Q24" s="71">
        <v>0</v>
      </c>
      <c r="R24" s="71">
        <f t="shared" si="16"/>
        <v>0</v>
      </c>
      <c r="S24" s="71">
        <f t="shared" si="17"/>
        <v>0</v>
      </c>
      <c r="T24" s="70"/>
      <c r="U24" s="25">
        <v>66</v>
      </c>
      <c r="V24" s="25">
        <v>66</v>
      </c>
      <c r="W24" s="15"/>
    </row>
    <row r="25" spans="1:23" s="61" customFormat="1" x14ac:dyDescent="0.25">
      <c r="A25" s="54">
        <v>2</v>
      </c>
      <c r="B25" s="55"/>
      <c r="C25" s="56">
        <v>39821</v>
      </c>
      <c r="D25" s="57" t="s">
        <v>60</v>
      </c>
      <c r="E25" s="58">
        <v>38731</v>
      </c>
      <c r="F25" s="59"/>
      <c r="G25" s="71">
        <v>0</v>
      </c>
      <c r="H25" s="71">
        <v>0</v>
      </c>
      <c r="I25" s="71">
        <v>0</v>
      </c>
      <c r="J25" s="71">
        <v>0</v>
      </c>
      <c r="K25" s="71">
        <f>G25+I25</f>
        <v>0</v>
      </c>
      <c r="L25" s="71">
        <f>H25+J25</f>
        <v>0</v>
      </c>
      <c r="M25" s="69"/>
      <c r="N25" s="71">
        <v>1</v>
      </c>
      <c r="O25" s="71">
        <v>0</v>
      </c>
      <c r="P25" s="71">
        <v>0</v>
      </c>
      <c r="Q25" s="71">
        <v>0</v>
      </c>
      <c r="R25" s="71">
        <f t="shared" si="16"/>
        <v>1</v>
      </c>
      <c r="S25" s="71">
        <f t="shared" si="17"/>
        <v>0</v>
      </c>
      <c r="T25" s="70"/>
      <c r="U25" s="71">
        <v>61</v>
      </c>
      <c r="V25" s="71">
        <v>60</v>
      </c>
      <c r="W25" s="60"/>
    </row>
    <row r="26" spans="1:23" x14ac:dyDescent="0.25">
      <c r="A26" s="38">
        <v>3</v>
      </c>
      <c r="B26" s="39"/>
      <c r="C26" s="42">
        <v>39828</v>
      </c>
      <c r="D26" s="41" t="s">
        <v>60</v>
      </c>
      <c r="E26" s="40">
        <v>38738</v>
      </c>
      <c r="F26" s="7"/>
      <c r="G26" s="71">
        <v>0</v>
      </c>
      <c r="H26" s="71">
        <v>0</v>
      </c>
      <c r="I26" s="71">
        <v>0</v>
      </c>
      <c r="J26" s="71">
        <v>0</v>
      </c>
      <c r="K26" s="71">
        <f t="shared" ref="K26:L28" si="20">G26+I26</f>
        <v>0</v>
      </c>
      <c r="L26" s="71">
        <f t="shared" si="20"/>
        <v>0</v>
      </c>
      <c r="M26" s="69"/>
      <c r="N26" s="71">
        <v>0</v>
      </c>
      <c r="O26" s="71">
        <v>0</v>
      </c>
      <c r="P26" s="71">
        <v>0</v>
      </c>
      <c r="Q26" s="71">
        <v>0</v>
      </c>
      <c r="R26" s="71">
        <f t="shared" si="16"/>
        <v>0</v>
      </c>
      <c r="S26" s="25">
        <v>0</v>
      </c>
      <c r="T26" s="70"/>
      <c r="U26" s="25">
        <v>126</v>
      </c>
      <c r="V26" s="25">
        <v>122</v>
      </c>
      <c r="W26" s="15"/>
    </row>
    <row r="27" spans="1:23" x14ac:dyDescent="0.25">
      <c r="A27" s="38">
        <v>4</v>
      </c>
      <c r="B27" s="39"/>
      <c r="C27" s="42">
        <v>39835</v>
      </c>
      <c r="D27" s="41" t="s">
        <v>60</v>
      </c>
      <c r="E27" s="40">
        <v>38745</v>
      </c>
      <c r="F27" s="7"/>
      <c r="G27" s="71">
        <v>0</v>
      </c>
      <c r="H27" s="71">
        <v>0</v>
      </c>
      <c r="I27" s="71">
        <v>0</v>
      </c>
      <c r="J27" s="71">
        <v>0</v>
      </c>
      <c r="K27" s="71">
        <f t="shared" si="20"/>
        <v>0</v>
      </c>
      <c r="L27" s="71">
        <f t="shared" si="20"/>
        <v>0</v>
      </c>
      <c r="M27" s="16"/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17"/>
      <c r="U27" s="25">
        <v>110</v>
      </c>
      <c r="V27" s="25">
        <v>105</v>
      </c>
      <c r="W27" s="15"/>
    </row>
    <row r="28" spans="1:23" x14ac:dyDescent="0.25">
      <c r="A28" s="38">
        <v>5</v>
      </c>
      <c r="B28" s="39"/>
      <c r="C28" s="42">
        <v>39842</v>
      </c>
      <c r="D28" s="41" t="s">
        <v>60</v>
      </c>
      <c r="E28" s="40">
        <v>38752</v>
      </c>
      <c r="F28" s="7"/>
      <c r="G28" s="71">
        <v>0</v>
      </c>
      <c r="H28" s="71">
        <v>0</v>
      </c>
      <c r="I28" s="71">
        <v>0</v>
      </c>
      <c r="J28" s="71">
        <v>0</v>
      </c>
      <c r="K28" s="71">
        <f t="shared" si="20"/>
        <v>0</v>
      </c>
      <c r="L28" s="71">
        <f t="shared" si="20"/>
        <v>0</v>
      </c>
      <c r="M28" s="16"/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17"/>
      <c r="U28" s="25">
        <v>91</v>
      </c>
      <c r="V28" s="25">
        <v>87</v>
      </c>
      <c r="W28" s="15"/>
    </row>
    <row r="29" spans="1:23" x14ac:dyDescent="0.25">
      <c r="A29" s="38">
        <v>6</v>
      </c>
      <c r="B29" s="39"/>
      <c r="C29" s="42">
        <v>39849</v>
      </c>
      <c r="D29" s="41" t="s">
        <v>60</v>
      </c>
      <c r="E29" s="40">
        <v>38759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7</v>
      </c>
      <c r="B30" s="39"/>
      <c r="C30" s="42">
        <v>39856</v>
      </c>
      <c r="D30" s="41" t="s">
        <v>60</v>
      </c>
      <c r="E30" s="40">
        <v>38766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8</v>
      </c>
      <c r="B31" s="39"/>
      <c r="C31" s="42">
        <v>39863</v>
      </c>
      <c r="D31" s="41" t="s">
        <v>60</v>
      </c>
      <c r="E31" s="40">
        <v>38773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9</v>
      </c>
      <c r="B32" s="39"/>
      <c r="C32" s="42">
        <v>39870</v>
      </c>
      <c r="D32" s="41" t="s">
        <v>60</v>
      </c>
      <c r="E32" s="40">
        <v>38780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10</v>
      </c>
      <c r="B33" s="39"/>
      <c r="C33" s="42">
        <v>39877</v>
      </c>
      <c r="D33" s="41" t="s">
        <v>60</v>
      </c>
      <c r="E33" s="40">
        <v>38787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11</v>
      </c>
      <c r="B34" s="39"/>
      <c r="C34" s="42">
        <v>39884</v>
      </c>
      <c r="D34" s="41" t="s">
        <v>60</v>
      </c>
      <c r="E34" s="40">
        <v>38794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97" t="s">
        <v>84</v>
      </c>
      <c r="B35" s="97"/>
      <c r="C35" s="97"/>
      <c r="D35" s="97"/>
      <c r="E35" s="97"/>
      <c r="F35" s="97"/>
      <c r="G35" s="25">
        <f>SUM(G12:G34)</f>
        <v>255</v>
      </c>
      <c r="H35" s="25">
        <f t="shared" ref="H35:L35" si="21">SUM(H12:H34)</f>
        <v>70</v>
      </c>
      <c r="I35" s="25">
        <f t="shared" si="21"/>
        <v>6939</v>
      </c>
      <c r="J35" s="25">
        <f t="shared" si="21"/>
        <v>1597</v>
      </c>
      <c r="K35" s="25">
        <f>SUM(K12:K34)</f>
        <v>7196</v>
      </c>
      <c r="L35" s="25">
        <f t="shared" si="21"/>
        <v>1667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03" customFormat="1" x14ac:dyDescent="0.25">
      <c r="A36" s="98" t="s">
        <v>82</v>
      </c>
      <c r="B36" s="98"/>
      <c r="C36" s="98"/>
      <c r="D36" s="98"/>
      <c r="E36" s="98"/>
      <c r="F36" s="98"/>
      <c r="G36" s="99">
        <f>G11+G35</f>
        <v>619</v>
      </c>
      <c r="H36" s="99">
        <f t="shared" ref="H36:L36" si="22">H11+H35</f>
        <v>144</v>
      </c>
      <c r="I36" s="99">
        <f t="shared" si="22"/>
        <v>10128</v>
      </c>
      <c r="J36" s="99">
        <f t="shared" si="22"/>
        <v>2297</v>
      </c>
      <c r="K36" s="99">
        <f t="shared" si="22"/>
        <v>10749</v>
      </c>
      <c r="L36" s="99">
        <f t="shared" si="22"/>
        <v>2441</v>
      </c>
      <c r="M36" s="100"/>
      <c r="N36" s="99">
        <f t="shared" ref="N36:S36" si="23">SUM(N6:N35)</f>
        <v>1001</v>
      </c>
      <c r="O36" s="99">
        <f t="shared" si="23"/>
        <v>996</v>
      </c>
      <c r="P36" s="99">
        <f t="shared" si="23"/>
        <v>2273</v>
      </c>
      <c r="Q36" s="99">
        <f t="shared" si="23"/>
        <v>2219</v>
      </c>
      <c r="R36" s="99">
        <f t="shared" si="23"/>
        <v>3274</v>
      </c>
      <c r="S36" s="99">
        <f t="shared" si="23"/>
        <v>3215</v>
      </c>
      <c r="T36" s="101"/>
      <c r="U36" s="99">
        <f>SUM(U5:U35)</f>
        <v>2374</v>
      </c>
      <c r="V36" s="99">
        <f>SUM(V5:V35)</f>
        <v>2330</v>
      </c>
      <c r="W36" s="102"/>
    </row>
    <row r="37" spans="1:23" x14ac:dyDescent="0.25">
      <c r="A37" s="97"/>
      <c r="B37" s="97"/>
      <c r="C37" s="97"/>
      <c r="D37" s="97"/>
      <c r="E37" s="97"/>
      <c r="F37" s="97"/>
      <c r="G37" s="25"/>
      <c r="H37" s="25"/>
      <c r="I37" s="25"/>
      <c r="J37" s="25"/>
      <c r="K37" s="25"/>
      <c r="L37" s="25"/>
      <c r="M37" s="16"/>
      <c r="N37" s="25"/>
      <c r="O37" s="25"/>
      <c r="P37" s="25"/>
      <c r="Q37" s="25"/>
      <c r="R37" s="25"/>
      <c r="S37" s="25"/>
      <c r="T37" s="17"/>
      <c r="U37" s="25"/>
      <c r="V37" s="25"/>
      <c r="W37" s="15"/>
    </row>
    <row r="38" spans="1:23" ht="15.6" x14ac:dyDescent="0.25">
      <c r="A38" s="24" t="s">
        <v>83</v>
      </c>
      <c r="B38" s="24"/>
      <c r="C38" s="24"/>
      <c r="D38" s="24"/>
      <c r="E38" s="24"/>
      <c r="F38" s="24"/>
      <c r="G38" s="25">
        <v>267</v>
      </c>
      <c r="H38" s="25">
        <v>60</v>
      </c>
      <c r="I38" s="25">
        <v>6162</v>
      </c>
      <c r="J38" s="25">
        <v>1520</v>
      </c>
      <c r="K38" s="25">
        <v>6429</v>
      </c>
      <c r="L38" s="25">
        <v>1580</v>
      </c>
      <c r="M38" s="16"/>
      <c r="N38" s="25">
        <v>467</v>
      </c>
      <c r="O38" s="25">
        <v>463</v>
      </c>
      <c r="P38" s="25">
        <v>6164</v>
      </c>
      <c r="Q38" s="25">
        <v>5808</v>
      </c>
      <c r="R38" s="25">
        <v>6631</v>
      </c>
      <c r="S38" s="25">
        <v>6271</v>
      </c>
      <c r="T38" s="17"/>
      <c r="U38" s="25">
        <v>2392</v>
      </c>
      <c r="V38" s="25">
        <v>2310</v>
      </c>
      <c r="W38" s="23"/>
    </row>
    <row r="39" spans="1:23" x14ac:dyDescent="0.25">
      <c r="A39" s="24"/>
      <c r="B39" s="24"/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35"/>
      <c r="N39" s="23"/>
      <c r="O39" s="23"/>
      <c r="P39" s="23"/>
      <c r="Q39" s="23"/>
      <c r="R39" s="23"/>
      <c r="S39" s="23"/>
      <c r="T39" s="36"/>
      <c r="U39" s="23"/>
      <c r="V39" s="23"/>
      <c r="W39" s="23"/>
    </row>
    <row r="40" spans="1:23" x14ac:dyDescent="0.25">
      <c r="A40" s="43" t="s">
        <v>54</v>
      </c>
      <c r="B40" s="43"/>
      <c r="C40" s="43"/>
      <c r="D40" s="43"/>
      <c r="E40" s="4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4" t="s">
        <v>65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56</v>
      </c>
      <c r="D42" s="44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57</v>
      </c>
      <c r="B43" s="44"/>
      <c r="C43" s="44"/>
      <c r="D43" s="44"/>
      <c r="E43" s="44"/>
    </row>
    <row r="44" spans="1:23" x14ac:dyDescent="0.25">
      <c r="A44" s="37" t="s">
        <v>66</v>
      </c>
      <c r="B44" s="44"/>
      <c r="C44" s="44"/>
      <c r="D44" s="44"/>
      <c r="E44" s="44"/>
    </row>
    <row r="45" spans="1:23" x14ac:dyDescent="0.25">
      <c r="A45" s="44" t="s">
        <v>67</v>
      </c>
      <c r="B45" s="44"/>
      <c r="C45" s="44"/>
      <c r="D45" s="44"/>
      <c r="E45" s="44"/>
    </row>
    <row r="46" spans="1:23" x14ac:dyDescent="0.25">
      <c r="A46" s="44" t="s">
        <v>95</v>
      </c>
      <c r="B46" s="44"/>
      <c r="C46" s="44"/>
      <c r="D46" s="44"/>
      <c r="E46" s="44"/>
    </row>
    <row r="51" spans="16:16" x14ac:dyDescent="0.25">
      <c r="P51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85</v>
      </c>
      <c r="AD1" s="66" t="s">
        <v>85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68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68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68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05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69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04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70</v>
      </c>
      <c r="I4" s="32" t="s">
        <v>36</v>
      </c>
      <c r="J4" s="32"/>
      <c r="K4" s="32" t="s">
        <v>34</v>
      </c>
      <c r="L4" s="32" t="s">
        <v>70</v>
      </c>
      <c r="M4" s="32" t="s">
        <v>36</v>
      </c>
      <c r="N4" s="32"/>
      <c r="O4" s="32" t="s">
        <v>34</v>
      </c>
      <c r="P4" s="32" t="s">
        <v>70</v>
      </c>
      <c r="Q4" s="32" t="s">
        <v>36</v>
      </c>
      <c r="R4" s="32"/>
      <c r="S4" s="32" t="s">
        <v>34</v>
      </c>
      <c r="T4" s="32" t="s">
        <v>70</v>
      </c>
      <c r="U4" s="32" t="s">
        <v>36</v>
      </c>
      <c r="V4" s="32"/>
      <c r="W4" s="32" t="s">
        <v>34</v>
      </c>
      <c r="X4" s="32" t="s">
        <v>70</v>
      </c>
      <c r="Y4" s="32" t="s">
        <v>36</v>
      </c>
      <c r="Z4" s="32"/>
      <c r="AA4" s="32" t="s">
        <v>34</v>
      </c>
      <c r="AB4" s="32" t="s">
        <v>70</v>
      </c>
      <c r="AC4" s="32" t="s">
        <v>36</v>
      </c>
      <c r="AD4" s="62"/>
      <c r="AE4" s="32" t="s">
        <v>34</v>
      </c>
      <c r="AF4" s="32" t="s">
        <v>70</v>
      </c>
      <c r="AG4" s="32" t="s">
        <v>36</v>
      </c>
      <c r="AI4" s="32" t="s">
        <v>34</v>
      </c>
      <c r="AJ4" s="32" t="s">
        <v>70</v>
      </c>
      <c r="AK4" s="32" t="s">
        <v>36</v>
      </c>
      <c r="AL4" s="32"/>
      <c r="AM4" s="32" t="s">
        <v>34</v>
      </c>
      <c r="AN4" s="32" t="s">
        <v>70</v>
      </c>
      <c r="AO4" s="32" t="s">
        <v>36</v>
      </c>
      <c r="AQ4" s="32" t="s">
        <v>34</v>
      </c>
      <c r="AR4" s="32" t="s">
        <v>70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71</v>
      </c>
      <c r="H16" s="21" t="s">
        <v>71</v>
      </c>
      <c r="I16" s="21" t="s">
        <v>71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71</v>
      </c>
      <c r="H17" s="21" t="s">
        <v>71</v>
      </c>
      <c r="I17" s="21" t="s">
        <v>71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71</v>
      </c>
      <c r="H18" s="21" t="s">
        <v>71</v>
      </c>
      <c r="I18" s="21" t="s">
        <v>71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72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75" customWidth="1"/>
    <col min="2" max="2" width="2.88671875" style="75" customWidth="1"/>
    <col min="3" max="3" width="9.88671875" style="75" customWidth="1"/>
    <col min="4" max="4" width="3.33203125" style="75" customWidth="1"/>
    <col min="5" max="5" width="10.33203125" style="75" customWidth="1"/>
    <col min="6" max="6" width="2.109375" style="75" customWidth="1"/>
    <col min="7" max="9" width="9.109375" style="75"/>
    <col min="10" max="10" width="2.6640625" style="75" customWidth="1"/>
    <col min="11" max="13" width="9.109375" style="75"/>
    <col min="14" max="14" width="2.6640625" style="75" customWidth="1"/>
    <col min="15" max="17" width="9.109375" style="75"/>
    <col min="18" max="18" width="2.6640625" style="75" customWidth="1"/>
    <col min="19" max="21" width="9.109375" style="75"/>
    <col min="22" max="22" width="2.6640625" style="75" customWidth="1"/>
    <col min="23" max="25" width="9.109375" style="75"/>
    <col min="26" max="26" width="2.6640625" style="75" customWidth="1"/>
    <col min="27" max="29" width="9.109375" style="75"/>
    <col min="30" max="30" width="1.88671875" style="75" customWidth="1"/>
    <col min="31" max="33" width="9.109375" style="75"/>
    <col min="34" max="34" width="3.6640625" style="75" customWidth="1"/>
    <col min="35" max="41" width="9.109375" style="75"/>
    <col min="42" max="42" width="6" style="75" customWidth="1"/>
    <col min="43" max="44" width="9.109375" style="75"/>
    <col min="45" max="45" width="9.109375" style="76"/>
    <col min="46" max="16384" width="9.109375" style="75"/>
  </cols>
  <sheetData>
    <row r="1" spans="1:45" s="74" customFormat="1" ht="15.6" x14ac:dyDescent="0.3">
      <c r="A1" s="74" t="s">
        <v>73</v>
      </c>
      <c r="AI1" s="75"/>
      <c r="AJ1" s="75"/>
      <c r="AK1" s="75"/>
      <c r="AS1" s="85"/>
    </row>
    <row r="2" spans="1:45" x14ac:dyDescent="0.25">
      <c r="A2" s="76" t="s">
        <v>37</v>
      </c>
      <c r="G2" s="77"/>
      <c r="H2" s="77">
        <v>2004</v>
      </c>
      <c r="I2" s="77"/>
      <c r="J2" s="76"/>
      <c r="K2" s="77"/>
      <c r="L2" s="77">
        <v>2005</v>
      </c>
      <c r="M2" s="77"/>
      <c r="N2" s="76"/>
      <c r="O2" s="77"/>
      <c r="P2" s="77">
        <v>2006</v>
      </c>
      <c r="Q2" s="77"/>
      <c r="R2" s="76"/>
      <c r="S2" s="77"/>
      <c r="T2" s="77">
        <v>2007</v>
      </c>
      <c r="U2" s="77"/>
      <c r="V2" s="76"/>
      <c r="W2" s="77"/>
      <c r="X2" s="77">
        <v>2008</v>
      </c>
      <c r="Y2" s="77"/>
      <c r="Z2" s="76"/>
      <c r="AA2" s="77"/>
      <c r="AB2" s="77">
        <v>2009</v>
      </c>
      <c r="AC2" s="77"/>
      <c r="AE2" s="77"/>
      <c r="AF2" s="77">
        <v>2010</v>
      </c>
      <c r="AG2" s="77"/>
      <c r="AH2" s="77"/>
      <c r="AI2" s="77"/>
      <c r="AJ2" s="77">
        <v>2011</v>
      </c>
      <c r="AK2" s="77"/>
      <c r="AL2" s="77"/>
      <c r="AM2" s="77"/>
      <c r="AN2" s="77">
        <v>2012</v>
      </c>
      <c r="AO2" s="77"/>
      <c r="AP2" s="77"/>
      <c r="AQ2" s="77"/>
      <c r="AR2" s="77">
        <v>2013</v>
      </c>
      <c r="AS2" s="77"/>
    </row>
    <row r="3" spans="1:45" x14ac:dyDescent="0.25">
      <c r="A3" s="77" t="s">
        <v>44</v>
      </c>
      <c r="B3" s="78"/>
      <c r="C3" s="79" t="s">
        <v>45</v>
      </c>
      <c r="D3" s="79"/>
      <c r="E3" s="79"/>
      <c r="F3" s="78"/>
      <c r="G3" s="77" t="s">
        <v>34</v>
      </c>
      <c r="H3" s="77" t="s">
        <v>35</v>
      </c>
      <c r="I3" s="77" t="s">
        <v>36</v>
      </c>
      <c r="J3" s="77"/>
      <c r="K3" s="77" t="s">
        <v>34</v>
      </c>
      <c r="L3" s="77" t="s">
        <v>35</v>
      </c>
      <c r="M3" s="77" t="s">
        <v>36</v>
      </c>
      <c r="N3" s="77"/>
      <c r="O3" s="77" t="s">
        <v>34</v>
      </c>
      <c r="P3" s="77" t="s">
        <v>35</v>
      </c>
      <c r="Q3" s="77" t="s">
        <v>36</v>
      </c>
      <c r="R3" s="77"/>
      <c r="S3" s="77" t="s">
        <v>34</v>
      </c>
      <c r="T3" s="77" t="s">
        <v>35</v>
      </c>
      <c r="U3" s="77" t="s">
        <v>36</v>
      </c>
      <c r="V3" s="77"/>
      <c r="W3" s="77" t="s">
        <v>34</v>
      </c>
      <c r="X3" s="77" t="s">
        <v>35</v>
      </c>
      <c r="Y3" s="77" t="s">
        <v>36</v>
      </c>
      <c r="Z3" s="77"/>
      <c r="AA3" s="77" t="s">
        <v>34</v>
      </c>
      <c r="AB3" s="77" t="s">
        <v>35</v>
      </c>
      <c r="AC3" s="77" t="s">
        <v>36</v>
      </c>
      <c r="AD3" s="78"/>
      <c r="AE3" s="77" t="s">
        <v>34</v>
      </c>
      <c r="AF3" s="77" t="s">
        <v>35</v>
      </c>
      <c r="AG3" s="77" t="s">
        <v>36</v>
      </c>
      <c r="AH3" s="77"/>
      <c r="AI3" s="77" t="s">
        <v>34</v>
      </c>
      <c r="AJ3" s="77" t="s">
        <v>35</v>
      </c>
      <c r="AK3" s="77" t="s">
        <v>36</v>
      </c>
      <c r="AL3" s="77"/>
      <c r="AM3" s="77" t="s">
        <v>34</v>
      </c>
      <c r="AN3" s="77" t="s">
        <v>35</v>
      </c>
      <c r="AO3" s="77" t="s">
        <v>36</v>
      </c>
      <c r="AP3" s="77"/>
      <c r="AQ3" s="77" t="s">
        <v>34</v>
      </c>
      <c r="AR3" s="77" t="s">
        <v>35</v>
      </c>
      <c r="AS3" s="77" t="s">
        <v>36</v>
      </c>
    </row>
    <row r="4" spans="1:45" x14ac:dyDescent="0.25">
      <c r="A4" s="76">
        <v>34</v>
      </c>
      <c r="C4" s="80">
        <v>40410</v>
      </c>
      <c r="D4" s="81" t="s">
        <v>52</v>
      </c>
      <c r="E4" s="80">
        <v>40416</v>
      </c>
      <c r="K4" s="82">
        <v>108</v>
      </c>
      <c r="L4" s="82">
        <v>0</v>
      </c>
      <c r="M4" s="82">
        <v>244</v>
      </c>
      <c r="O4" s="82">
        <v>170</v>
      </c>
      <c r="P4" s="82">
        <v>0</v>
      </c>
      <c r="Q4" s="82">
        <v>206</v>
      </c>
      <c r="S4" s="82">
        <v>96</v>
      </c>
      <c r="T4" s="82">
        <v>0</v>
      </c>
      <c r="U4" s="82">
        <v>420</v>
      </c>
      <c r="W4" s="82">
        <v>201</v>
      </c>
      <c r="X4" s="82">
        <v>1</v>
      </c>
      <c r="Y4" s="82">
        <v>119</v>
      </c>
      <c r="AE4" s="75">
        <v>188</v>
      </c>
      <c r="AF4" s="76">
        <v>0</v>
      </c>
      <c r="AG4" s="75">
        <v>72</v>
      </c>
      <c r="AJ4" s="76"/>
      <c r="AM4" s="76">
        <v>108</v>
      </c>
      <c r="AN4" s="76">
        <v>0</v>
      </c>
      <c r="AO4" s="76">
        <v>109</v>
      </c>
      <c r="AP4" s="76"/>
    </row>
    <row r="5" spans="1:45" x14ac:dyDescent="0.25">
      <c r="A5" s="76">
        <f t="shared" ref="A5:A17" si="0">A4+1</f>
        <v>35</v>
      </c>
      <c r="C5" s="80">
        <f t="shared" ref="C5:C17" si="1">C4+7</f>
        <v>40417</v>
      </c>
      <c r="D5" s="81" t="s">
        <v>52</v>
      </c>
      <c r="E5" s="80">
        <f t="shared" ref="E5:E17" si="2">E4+7</f>
        <v>40423</v>
      </c>
      <c r="K5" s="82">
        <v>153</v>
      </c>
      <c r="L5" s="82">
        <v>0</v>
      </c>
      <c r="M5" s="82">
        <v>337</v>
      </c>
      <c r="O5" s="82">
        <v>272</v>
      </c>
      <c r="P5" s="82">
        <v>0</v>
      </c>
      <c r="Q5" s="82">
        <v>353</v>
      </c>
      <c r="S5" s="82">
        <v>135</v>
      </c>
      <c r="T5" s="82">
        <v>0</v>
      </c>
      <c r="U5" s="82">
        <v>953</v>
      </c>
      <c r="W5" s="82">
        <v>397</v>
      </c>
      <c r="X5" s="82">
        <v>3</v>
      </c>
      <c r="Y5" s="82">
        <v>184</v>
      </c>
      <c r="AA5" s="82">
        <v>94</v>
      </c>
      <c r="AB5" s="82">
        <v>0</v>
      </c>
      <c r="AC5" s="82">
        <v>33</v>
      </c>
      <c r="AE5" s="75">
        <v>330</v>
      </c>
      <c r="AF5" s="76">
        <v>0</v>
      </c>
      <c r="AG5" s="75">
        <v>136</v>
      </c>
      <c r="AJ5" s="76"/>
      <c r="AM5" s="76">
        <f>269+AM4</f>
        <v>377</v>
      </c>
      <c r="AN5" s="76">
        <v>0</v>
      </c>
      <c r="AO5" s="76">
        <v>222</v>
      </c>
      <c r="AP5" s="76"/>
      <c r="AQ5" s="38">
        <v>1</v>
      </c>
      <c r="AR5" s="43">
        <v>1</v>
      </c>
      <c r="AS5" s="76">
        <v>230</v>
      </c>
    </row>
    <row r="6" spans="1:45" x14ac:dyDescent="0.25">
      <c r="A6" s="76">
        <f t="shared" si="0"/>
        <v>36</v>
      </c>
      <c r="C6" s="80">
        <f t="shared" si="1"/>
        <v>40424</v>
      </c>
      <c r="D6" s="81" t="s">
        <v>52</v>
      </c>
      <c r="E6" s="80">
        <f t="shared" si="2"/>
        <v>40430</v>
      </c>
      <c r="K6" s="82">
        <v>316</v>
      </c>
      <c r="L6" s="82">
        <v>2</v>
      </c>
      <c r="M6" s="82">
        <v>481</v>
      </c>
      <c r="O6" s="82">
        <v>452</v>
      </c>
      <c r="P6" s="82">
        <v>4</v>
      </c>
      <c r="Q6" s="82">
        <v>518</v>
      </c>
      <c r="S6" s="82">
        <v>261</v>
      </c>
      <c r="T6" s="82">
        <v>0</v>
      </c>
      <c r="U6" s="82">
        <v>1220</v>
      </c>
      <c r="W6" s="82">
        <v>687</v>
      </c>
      <c r="X6" s="82">
        <v>3</v>
      </c>
      <c r="Y6" s="82">
        <v>225</v>
      </c>
      <c r="AA6" s="82">
        <v>264</v>
      </c>
      <c r="AB6" s="82">
        <v>0</v>
      </c>
      <c r="AC6" s="82">
        <v>68</v>
      </c>
      <c r="AE6" s="75">
        <v>475</v>
      </c>
      <c r="AF6" s="76">
        <v>2</v>
      </c>
      <c r="AG6" s="75">
        <v>212</v>
      </c>
      <c r="AI6" s="75">
        <v>134</v>
      </c>
      <c r="AJ6" s="76">
        <v>2</v>
      </c>
      <c r="AK6" s="75">
        <v>102</v>
      </c>
      <c r="AM6" s="76">
        <f>301+AM5</f>
        <v>678</v>
      </c>
      <c r="AN6" s="76">
        <v>1</v>
      </c>
      <c r="AO6" s="76">
        <v>293</v>
      </c>
      <c r="AP6" s="76"/>
      <c r="AQ6" s="38">
        <v>7</v>
      </c>
      <c r="AR6" s="43">
        <v>1</v>
      </c>
      <c r="AS6" s="76">
        <v>377</v>
      </c>
    </row>
    <row r="7" spans="1:45" x14ac:dyDescent="0.25">
      <c r="A7" s="76">
        <f t="shared" si="0"/>
        <v>37</v>
      </c>
      <c r="C7" s="80">
        <f t="shared" si="1"/>
        <v>40431</v>
      </c>
      <c r="D7" s="81" t="s">
        <v>52</v>
      </c>
      <c r="E7" s="80">
        <f t="shared" si="2"/>
        <v>40437</v>
      </c>
      <c r="G7" s="82">
        <v>274</v>
      </c>
      <c r="H7" s="82">
        <v>9</v>
      </c>
      <c r="I7" s="82">
        <v>31</v>
      </c>
      <c r="K7" s="82">
        <v>676</v>
      </c>
      <c r="L7" s="82">
        <v>4</v>
      </c>
      <c r="M7" s="82">
        <v>584</v>
      </c>
      <c r="O7" s="82">
        <v>565</v>
      </c>
      <c r="P7" s="82">
        <v>12</v>
      </c>
      <c r="Q7" s="82">
        <v>658</v>
      </c>
      <c r="S7" s="82">
        <v>368</v>
      </c>
      <c r="T7" s="82">
        <v>0</v>
      </c>
      <c r="U7" s="82">
        <v>1345</v>
      </c>
      <c r="W7" s="82">
        <v>1139</v>
      </c>
      <c r="X7" s="82">
        <v>4</v>
      </c>
      <c r="Y7" s="82">
        <v>262</v>
      </c>
      <c r="AA7" s="82">
        <v>521</v>
      </c>
      <c r="AB7" s="82">
        <v>10</v>
      </c>
      <c r="AC7" s="82">
        <v>221</v>
      </c>
      <c r="AE7" s="75">
        <v>599</v>
      </c>
      <c r="AF7" s="76">
        <v>7</v>
      </c>
      <c r="AG7" s="75">
        <v>239</v>
      </c>
      <c r="AI7" s="75">
        <v>646</v>
      </c>
      <c r="AJ7" s="76">
        <v>5</v>
      </c>
      <c r="AK7" s="75">
        <v>333</v>
      </c>
      <c r="AM7" s="76">
        <f>282+AM6</f>
        <v>960</v>
      </c>
      <c r="AN7" s="76">
        <v>1</v>
      </c>
      <c r="AO7" s="76">
        <v>450</v>
      </c>
      <c r="AP7" s="76"/>
      <c r="AQ7" s="38">
        <v>111</v>
      </c>
      <c r="AR7" s="43">
        <f>5+AR6</f>
        <v>6</v>
      </c>
      <c r="AS7" s="76">
        <v>595</v>
      </c>
    </row>
    <row r="8" spans="1:45" x14ac:dyDescent="0.25">
      <c r="A8" s="76">
        <f t="shared" si="0"/>
        <v>38</v>
      </c>
      <c r="C8" s="80">
        <f t="shared" si="1"/>
        <v>40438</v>
      </c>
      <c r="D8" s="81" t="s">
        <v>52</v>
      </c>
      <c r="E8" s="80">
        <f t="shared" si="2"/>
        <v>40444</v>
      </c>
      <c r="G8" s="82">
        <v>686</v>
      </c>
      <c r="H8" s="82">
        <v>36</v>
      </c>
      <c r="I8" s="82">
        <v>132</v>
      </c>
      <c r="K8" s="82">
        <v>1054</v>
      </c>
      <c r="L8" s="82">
        <v>36</v>
      </c>
      <c r="M8" s="82">
        <v>834</v>
      </c>
      <c r="O8" s="82">
        <v>677</v>
      </c>
      <c r="P8" s="82">
        <v>44</v>
      </c>
      <c r="Q8" s="82">
        <v>771</v>
      </c>
      <c r="S8" s="82">
        <v>547</v>
      </c>
      <c r="T8" s="82">
        <v>0</v>
      </c>
      <c r="U8" s="82">
        <v>1438</v>
      </c>
      <c r="W8" s="82">
        <v>1387</v>
      </c>
      <c r="X8" s="82">
        <v>17</v>
      </c>
      <c r="Y8" s="82">
        <v>307</v>
      </c>
      <c r="AA8" s="82">
        <v>830</v>
      </c>
      <c r="AB8" s="82">
        <v>35</v>
      </c>
      <c r="AC8" s="82">
        <v>535</v>
      </c>
      <c r="AE8" s="75">
        <v>733</v>
      </c>
      <c r="AF8" s="76">
        <v>27</v>
      </c>
      <c r="AG8" s="75">
        <v>519</v>
      </c>
      <c r="AI8" s="75">
        <v>1109</v>
      </c>
      <c r="AJ8" s="76">
        <v>24</v>
      </c>
      <c r="AK8" s="75">
        <v>477</v>
      </c>
      <c r="AM8" s="76">
        <f>350+AM7</f>
        <v>1310</v>
      </c>
      <c r="AN8" s="76">
        <v>12</v>
      </c>
      <c r="AO8" s="76">
        <v>719</v>
      </c>
      <c r="AP8" s="76"/>
      <c r="AQ8" s="38">
        <v>293</v>
      </c>
      <c r="AR8" s="43">
        <v>7</v>
      </c>
      <c r="AS8" s="76">
        <v>743</v>
      </c>
    </row>
    <row r="9" spans="1:45" x14ac:dyDescent="0.25">
      <c r="A9" s="76">
        <f t="shared" si="0"/>
        <v>39</v>
      </c>
      <c r="C9" s="80">
        <f t="shared" si="1"/>
        <v>40445</v>
      </c>
      <c r="D9" s="81" t="s">
        <v>52</v>
      </c>
      <c r="E9" s="80">
        <f t="shared" si="2"/>
        <v>40451</v>
      </c>
      <c r="G9" s="82">
        <v>1304</v>
      </c>
      <c r="H9" s="82">
        <v>145</v>
      </c>
      <c r="I9" s="82">
        <v>503</v>
      </c>
      <c r="K9" s="82">
        <v>1162</v>
      </c>
      <c r="L9" s="82">
        <v>133</v>
      </c>
      <c r="M9" s="82">
        <v>1028</v>
      </c>
      <c r="O9" s="82">
        <v>826</v>
      </c>
      <c r="P9" s="82">
        <v>66</v>
      </c>
      <c r="Q9" s="82">
        <v>1073</v>
      </c>
      <c r="S9" s="82">
        <v>762</v>
      </c>
      <c r="T9" s="82">
        <v>2</v>
      </c>
      <c r="U9" s="82">
        <v>1627</v>
      </c>
      <c r="W9" s="82">
        <v>1676</v>
      </c>
      <c r="X9" s="82">
        <v>71</v>
      </c>
      <c r="Y9" s="82">
        <v>416</v>
      </c>
      <c r="AA9" s="82">
        <v>1021</v>
      </c>
      <c r="AB9" s="82">
        <v>109</v>
      </c>
      <c r="AC9" s="82">
        <v>870</v>
      </c>
      <c r="AE9" s="75">
        <v>921</v>
      </c>
      <c r="AF9" s="76">
        <v>300</v>
      </c>
      <c r="AG9" s="75">
        <v>649</v>
      </c>
      <c r="AI9" s="75">
        <v>1338</v>
      </c>
      <c r="AJ9" s="76">
        <v>89</v>
      </c>
      <c r="AK9" s="75">
        <v>770</v>
      </c>
      <c r="AM9" s="76">
        <f>399+AM8</f>
        <v>1709</v>
      </c>
      <c r="AN9" s="76">
        <f>157+AN8</f>
        <v>169</v>
      </c>
      <c r="AO9" s="76">
        <v>1316</v>
      </c>
      <c r="AP9" s="76"/>
      <c r="AQ9" s="38">
        <v>517</v>
      </c>
      <c r="AR9" s="43">
        <v>29</v>
      </c>
      <c r="AS9" s="76">
        <v>1024</v>
      </c>
    </row>
    <row r="10" spans="1:45" x14ac:dyDescent="0.25">
      <c r="A10" s="76">
        <f t="shared" si="0"/>
        <v>40</v>
      </c>
      <c r="C10" s="80">
        <f t="shared" si="1"/>
        <v>40452</v>
      </c>
      <c r="D10" s="81" t="s">
        <v>52</v>
      </c>
      <c r="E10" s="80">
        <f t="shared" si="2"/>
        <v>40458</v>
      </c>
      <c r="G10" s="82">
        <v>1642</v>
      </c>
      <c r="H10" s="82">
        <v>472</v>
      </c>
      <c r="I10" s="82">
        <v>962</v>
      </c>
      <c r="K10" s="82">
        <v>1254</v>
      </c>
      <c r="L10" s="82">
        <v>245</v>
      </c>
      <c r="M10" s="82">
        <v>1406</v>
      </c>
      <c r="O10" s="82">
        <v>973</v>
      </c>
      <c r="P10" s="82">
        <v>115</v>
      </c>
      <c r="Q10" s="82">
        <v>1950</v>
      </c>
      <c r="S10" s="82">
        <v>835</v>
      </c>
      <c r="T10" s="82">
        <v>26</v>
      </c>
      <c r="U10" s="82">
        <v>2781</v>
      </c>
      <c r="W10" s="82">
        <v>1792</v>
      </c>
      <c r="X10" s="82">
        <v>188</v>
      </c>
      <c r="Y10" s="82">
        <v>710</v>
      </c>
      <c r="AA10" s="82">
        <v>1046</v>
      </c>
      <c r="AB10" s="82">
        <v>118</v>
      </c>
      <c r="AC10" s="82">
        <v>893</v>
      </c>
      <c r="AE10" s="83">
        <v>1118</v>
      </c>
      <c r="AF10" s="76">
        <v>628</v>
      </c>
      <c r="AG10" s="75">
        <v>718</v>
      </c>
      <c r="AI10" s="75">
        <v>1396</v>
      </c>
      <c r="AJ10" s="76">
        <v>144</v>
      </c>
      <c r="AK10" s="75">
        <v>1249</v>
      </c>
      <c r="AM10" s="76">
        <f>440+AM9</f>
        <v>2149</v>
      </c>
      <c r="AN10" s="76">
        <f>231+AN9</f>
        <v>400</v>
      </c>
      <c r="AO10" s="76">
        <v>2076</v>
      </c>
      <c r="AP10" s="76"/>
      <c r="AQ10" s="38">
        <v>559</v>
      </c>
      <c r="AR10" s="43">
        <f>63+AR9</f>
        <v>92</v>
      </c>
      <c r="AS10" s="76">
        <v>1320</v>
      </c>
    </row>
    <row r="11" spans="1:45" x14ac:dyDescent="0.25">
      <c r="A11" s="76">
        <f t="shared" si="0"/>
        <v>41</v>
      </c>
      <c r="C11" s="80">
        <f t="shared" si="1"/>
        <v>40459</v>
      </c>
      <c r="D11" s="81" t="s">
        <v>52</v>
      </c>
      <c r="E11" s="80">
        <f t="shared" si="2"/>
        <v>40465</v>
      </c>
      <c r="G11" s="82">
        <v>1906</v>
      </c>
      <c r="H11" s="82">
        <v>897</v>
      </c>
      <c r="I11" s="82">
        <v>1560</v>
      </c>
      <c r="K11" s="82">
        <v>1342</v>
      </c>
      <c r="L11" s="82">
        <v>514</v>
      </c>
      <c r="M11" s="82">
        <v>1808</v>
      </c>
      <c r="O11" s="82">
        <v>1061</v>
      </c>
      <c r="P11" s="82">
        <v>182</v>
      </c>
      <c r="Q11" s="82">
        <v>2471</v>
      </c>
      <c r="S11" s="82">
        <v>974</v>
      </c>
      <c r="T11" s="82">
        <v>51</v>
      </c>
      <c r="U11" s="82">
        <v>4108</v>
      </c>
      <c r="W11" s="82">
        <v>1856</v>
      </c>
      <c r="X11" s="82">
        <v>335</v>
      </c>
      <c r="Y11" s="82">
        <v>849</v>
      </c>
      <c r="AA11" s="82">
        <v>1082</v>
      </c>
      <c r="AB11" s="82">
        <v>138</v>
      </c>
      <c r="AC11" s="82">
        <v>1118</v>
      </c>
      <c r="AE11" s="83">
        <v>1181</v>
      </c>
      <c r="AF11" s="76">
        <v>898</v>
      </c>
      <c r="AG11" s="75">
        <v>816</v>
      </c>
      <c r="AI11" s="75">
        <v>1404</v>
      </c>
      <c r="AJ11" s="76">
        <v>183</v>
      </c>
      <c r="AK11" s="75">
        <v>1398</v>
      </c>
      <c r="AM11" s="76">
        <f>103+AM10</f>
        <v>2252</v>
      </c>
      <c r="AN11" s="76">
        <f>78+AN10</f>
        <v>478</v>
      </c>
      <c r="AO11" s="76">
        <v>2288</v>
      </c>
      <c r="AP11" s="76"/>
      <c r="AQ11" s="38">
        <v>594</v>
      </c>
      <c r="AR11" s="43">
        <f>43+AR10</f>
        <v>135</v>
      </c>
      <c r="AS11" s="76">
        <v>1526</v>
      </c>
    </row>
    <row r="12" spans="1:45" x14ac:dyDescent="0.25">
      <c r="A12" s="76">
        <f t="shared" si="0"/>
        <v>42</v>
      </c>
      <c r="C12" s="80">
        <f t="shared" si="1"/>
        <v>40466</v>
      </c>
      <c r="D12" s="81" t="s">
        <v>52</v>
      </c>
      <c r="E12" s="80">
        <f t="shared" si="2"/>
        <v>40472</v>
      </c>
      <c r="G12" s="82">
        <v>2060</v>
      </c>
      <c r="H12" s="82">
        <v>948</v>
      </c>
      <c r="I12" s="82">
        <v>1826</v>
      </c>
      <c r="K12" s="82">
        <v>1383</v>
      </c>
      <c r="L12" s="82">
        <v>554</v>
      </c>
      <c r="M12" s="82">
        <v>1989</v>
      </c>
      <c r="O12" s="82">
        <v>1111</v>
      </c>
      <c r="P12" s="82">
        <v>220</v>
      </c>
      <c r="Q12" s="82">
        <v>3271</v>
      </c>
      <c r="S12" s="82">
        <v>1021</v>
      </c>
      <c r="T12" s="82">
        <v>84</v>
      </c>
      <c r="U12" s="82">
        <v>4742</v>
      </c>
      <c r="W12" s="82">
        <v>1967</v>
      </c>
      <c r="X12" s="82">
        <v>401</v>
      </c>
      <c r="Y12" s="82">
        <v>884</v>
      </c>
      <c r="AA12" s="82">
        <v>1109</v>
      </c>
      <c r="AB12" s="82">
        <v>154</v>
      </c>
      <c r="AC12" s="82">
        <v>1373</v>
      </c>
      <c r="AE12" s="83">
        <v>1292</v>
      </c>
      <c r="AF12" s="76">
        <v>909</v>
      </c>
      <c r="AG12" s="75">
        <v>822</v>
      </c>
      <c r="AI12" s="75">
        <v>1483</v>
      </c>
      <c r="AJ12" s="76">
        <v>280</v>
      </c>
      <c r="AK12" s="75">
        <v>1516</v>
      </c>
      <c r="AM12" s="76">
        <f>93+AM11</f>
        <v>2345</v>
      </c>
      <c r="AN12" s="76">
        <f>75+AN11</f>
        <v>553</v>
      </c>
      <c r="AO12" s="76">
        <v>2891</v>
      </c>
      <c r="AP12" s="76"/>
      <c r="AQ12" s="38">
        <v>637</v>
      </c>
      <c r="AR12" s="43">
        <f>34+AR11</f>
        <v>169</v>
      </c>
      <c r="AS12" s="76">
        <v>1589</v>
      </c>
    </row>
    <row r="13" spans="1:45" ht="15.6" x14ac:dyDescent="0.3">
      <c r="A13" s="76">
        <f t="shared" si="0"/>
        <v>43</v>
      </c>
      <c r="C13" s="80">
        <f t="shared" si="1"/>
        <v>40473</v>
      </c>
      <c r="D13" s="81" t="s">
        <v>52</v>
      </c>
      <c r="E13" s="80">
        <f t="shared" si="2"/>
        <v>40479</v>
      </c>
      <c r="G13" s="82">
        <v>2062</v>
      </c>
      <c r="H13" s="82">
        <v>978</v>
      </c>
      <c r="I13" s="82">
        <v>1988</v>
      </c>
      <c r="K13" s="82">
        <v>1403</v>
      </c>
      <c r="L13" s="82">
        <v>687</v>
      </c>
      <c r="M13" s="82">
        <v>2094</v>
      </c>
      <c r="O13" s="82">
        <v>1133</v>
      </c>
      <c r="P13" s="82">
        <v>230</v>
      </c>
      <c r="Q13" s="82">
        <v>3296</v>
      </c>
      <c r="S13" s="82">
        <v>1022</v>
      </c>
      <c r="T13" s="82">
        <v>84</v>
      </c>
      <c r="U13" s="82">
        <v>4897</v>
      </c>
      <c r="W13" s="82">
        <v>2024</v>
      </c>
      <c r="X13" s="82">
        <v>439</v>
      </c>
      <c r="Y13" s="82">
        <v>896</v>
      </c>
      <c r="AA13" s="82">
        <v>1126</v>
      </c>
      <c r="AB13" s="82">
        <v>170</v>
      </c>
      <c r="AC13" s="82">
        <v>1396</v>
      </c>
      <c r="AE13" s="84">
        <v>1299</v>
      </c>
      <c r="AF13" s="85">
        <v>909</v>
      </c>
      <c r="AG13" s="74">
        <v>822</v>
      </c>
      <c r="AH13" s="74"/>
      <c r="AI13" s="75">
        <v>1533</v>
      </c>
      <c r="AJ13" s="76">
        <v>325</v>
      </c>
      <c r="AK13" s="75">
        <v>1530</v>
      </c>
      <c r="AM13" s="76">
        <f>109+AM12</f>
        <v>2454</v>
      </c>
      <c r="AN13" s="76">
        <f>8+AN12</f>
        <v>561</v>
      </c>
      <c r="AO13" s="76">
        <v>3194</v>
      </c>
      <c r="AP13" s="76"/>
      <c r="AQ13" s="38">
        <v>645</v>
      </c>
      <c r="AR13" s="43">
        <f>123+AR12</f>
        <v>292</v>
      </c>
      <c r="AS13" s="76">
        <v>1659</v>
      </c>
    </row>
    <row r="14" spans="1:45" ht="15.6" x14ac:dyDescent="0.3">
      <c r="A14" s="76">
        <f t="shared" si="0"/>
        <v>44</v>
      </c>
      <c r="C14" s="80">
        <f t="shared" si="1"/>
        <v>40480</v>
      </c>
      <c r="D14" s="81" t="s">
        <v>52</v>
      </c>
      <c r="E14" s="80">
        <f t="shared" si="2"/>
        <v>40486</v>
      </c>
      <c r="G14" s="82">
        <v>2079</v>
      </c>
      <c r="H14" s="82">
        <v>989</v>
      </c>
      <c r="I14" s="82">
        <v>2006</v>
      </c>
      <c r="K14" s="86">
        <v>1426</v>
      </c>
      <c r="L14" s="86">
        <v>772</v>
      </c>
      <c r="M14" s="86">
        <v>2219</v>
      </c>
      <c r="O14" s="82">
        <v>1173</v>
      </c>
      <c r="P14" s="82">
        <v>235</v>
      </c>
      <c r="Q14" s="82">
        <v>3455</v>
      </c>
      <c r="S14" s="82">
        <v>1031</v>
      </c>
      <c r="T14" s="82">
        <v>88</v>
      </c>
      <c r="U14" s="82">
        <v>5018</v>
      </c>
      <c r="W14" s="82">
        <v>2122</v>
      </c>
      <c r="X14" s="82">
        <v>447</v>
      </c>
      <c r="Y14" s="82">
        <v>901</v>
      </c>
      <c r="AA14" s="82">
        <v>1144</v>
      </c>
      <c r="AB14" s="82">
        <v>178</v>
      </c>
      <c r="AC14" s="82">
        <v>1405</v>
      </c>
      <c r="AI14" s="75">
        <v>1578</v>
      </c>
      <c r="AJ14" s="76">
        <v>348</v>
      </c>
      <c r="AK14" s="75">
        <v>1557</v>
      </c>
      <c r="AM14" s="76">
        <f>93+AM13</f>
        <v>2547</v>
      </c>
      <c r="AN14" s="76">
        <f>19+AN13</f>
        <v>580</v>
      </c>
      <c r="AO14" s="76">
        <v>3558</v>
      </c>
      <c r="AP14" s="76"/>
      <c r="AQ14" s="38">
        <v>662</v>
      </c>
      <c r="AR14" s="43">
        <f>73+AR13</f>
        <v>365</v>
      </c>
      <c r="AS14" s="76">
        <v>1692</v>
      </c>
    </row>
    <row r="15" spans="1:45" x14ac:dyDescent="0.25">
      <c r="A15" s="76">
        <f t="shared" si="0"/>
        <v>45</v>
      </c>
      <c r="C15" s="80">
        <f t="shared" si="1"/>
        <v>40487</v>
      </c>
      <c r="D15" s="81" t="s">
        <v>52</v>
      </c>
      <c r="E15" s="80">
        <f t="shared" si="2"/>
        <v>40493</v>
      </c>
      <c r="G15" s="82">
        <v>2118</v>
      </c>
      <c r="H15" s="82">
        <v>998</v>
      </c>
      <c r="I15" s="82">
        <v>2025</v>
      </c>
      <c r="K15" s="76"/>
      <c r="O15" s="82">
        <v>1181</v>
      </c>
      <c r="P15" s="82">
        <v>247</v>
      </c>
      <c r="Q15" s="82">
        <v>3880</v>
      </c>
      <c r="S15" s="82">
        <v>1039</v>
      </c>
      <c r="T15" s="82">
        <v>88</v>
      </c>
      <c r="U15" s="82">
        <v>5026</v>
      </c>
      <c r="W15" s="82">
        <v>2122</v>
      </c>
      <c r="X15" s="82">
        <v>447</v>
      </c>
      <c r="Y15" s="82">
        <v>901</v>
      </c>
      <c r="AA15" s="82">
        <v>1180</v>
      </c>
      <c r="AB15" s="82">
        <v>197</v>
      </c>
      <c r="AC15" s="82">
        <v>1657</v>
      </c>
      <c r="AI15" s="75">
        <v>1599</v>
      </c>
      <c r="AJ15" s="76">
        <v>359</v>
      </c>
      <c r="AK15" s="75">
        <v>1613</v>
      </c>
      <c r="AM15" s="76">
        <f>28+AM14</f>
        <v>2575</v>
      </c>
      <c r="AN15" s="76">
        <v>587</v>
      </c>
      <c r="AO15" s="76">
        <v>3610</v>
      </c>
      <c r="AP15" s="76"/>
      <c r="AQ15" s="38">
        <v>694</v>
      </c>
      <c r="AR15" s="43">
        <f>29+AR14</f>
        <v>394</v>
      </c>
      <c r="AS15" s="76">
        <v>1721</v>
      </c>
    </row>
    <row r="16" spans="1:45" ht="15.6" x14ac:dyDescent="0.3">
      <c r="A16" s="76">
        <f t="shared" si="0"/>
        <v>46</v>
      </c>
      <c r="C16" s="80">
        <f t="shared" si="1"/>
        <v>40494</v>
      </c>
      <c r="D16" s="81" t="s">
        <v>52</v>
      </c>
      <c r="E16" s="80">
        <f t="shared" si="2"/>
        <v>40500</v>
      </c>
      <c r="G16" s="82">
        <v>2139</v>
      </c>
      <c r="H16" s="82">
        <v>1010</v>
      </c>
      <c r="I16" s="82">
        <v>2034</v>
      </c>
      <c r="K16" s="76"/>
      <c r="O16" s="86">
        <v>1181</v>
      </c>
      <c r="P16" s="86">
        <v>249</v>
      </c>
      <c r="Q16" s="86">
        <v>3884</v>
      </c>
      <c r="S16" s="86">
        <v>1056</v>
      </c>
      <c r="T16" s="86">
        <v>97</v>
      </c>
      <c r="U16" s="86">
        <v>5189</v>
      </c>
      <c r="W16" s="82">
        <v>2128</v>
      </c>
      <c r="X16" s="82">
        <v>447</v>
      </c>
      <c r="Y16" s="82">
        <v>906</v>
      </c>
      <c r="AA16" s="82">
        <v>1191</v>
      </c>
      <c r="AB16" s="82">
        <v>201</v>
      </c>
      <c r="AC16" s="82">
        <v>1670</v>
      </c>
      <c r="AI16" s="75">
        <v>1674</v>
      </c>
      <c r="AJ16" s="76">
        <v>362</v>
      </c>
      <c r="AK16" s="75">
        <v>1654</v>
      </c>
      <c r="AM16" s="87">
        <f>28+AM15</f>
        <v>2603</v>
      </c>
      <c r="AN16" s="85">
        <v>589</v>
      </c>
      <c r="AO16" s="85">
        <v>3616</v>
      </c>
      <c r="AP16" s="85"/>
      <c r="AQ16" s="38">
        <v>704</v>
      </c>
      <c r="AR16" s="43">
        <f>56+AR15</f>
        <v>450</v>
      </c>
      <c r="AS16" s="76">
        <v>1752</v>
      </c>
    </row>
    <row r="17" spans="1:45" ht="15.6" x14ac:dyDescent="0.3">
      <c r="A17" s="76">
        <f t="shared" si="0"/>
        <v>47</v>
      </c>
      <c r="C17" s="80">
        <f t="shared" si="1"/>
        <v>40501</v>
      </c>
      <c r="D17" s="81" t="s">
        <v>52</v>
      </c>
      <c r="E17" s="80">
        <f t="shared" si="2"/>
        <v>40507</v>
      </c>
      <c r="G17" s="86">
        <v>2140</v>
      </c>
      <c r="H17" s="86">
        <v>1010</v>
      </c>
      <c r="I17" s="86">
        <v>2034</v>
      </c>
      <c r="K17" s="76"/>
      <c r="W17" s="86">
        <v>2143</v>
      </c>
      <c r="X17" s="86">
        <v>448</v>
      </c>
      <c r="Y17" s="86">
        <v>919</v>
      </c>
      <c r="AA17" s="86">
        <v>1191</v>
      </c>
      <c r="AB17" s="86">
        <v>202</v>
      </c>
      <c r="AC17" s="86">
        <v>1677</v>
      </c>
      <c r="AI17" s="75">
        <v>1676</v>
      </c>
      <c r="AK17" s="75">
        <v>1654</v>
      </c>
      <c r="AN17" s="77"/>
      <c r="AQ17" s="38">
        <v>704</v>
      </c>
      <c r="AR17" s="43">
        <v>559</v>
      </c>
      <c r="AS17" s="76">
        <v>2120</v>
      </c>
    </row>
    <row r="18" spans="1:45" ht="15.6" x14ac:dyDescent="0.3">
      <c r="I18" s="75" t="s">
        <v>61</v>
      </c>
      <c r="AI18" s="74">
        <v>1676</v>
      </c>
      <c r="AJ18" s="85">
        <v>362</v>
      </c>
      <c r="AK18" s="74">
        <v>1654</v>
      </c>
      <c r="AQ18" s="38">
        <v>704</v>
      </c>
      <c r="AR18" s="38">
        <v>564</v>
      </c>
      <c r="AS18" s="76">
        <v>2132</v>
      </c>
    </row>
    <row r="19" spans="1:45" ht="15.6" x14ac:dyDescent="0.3">
      <c r="A19" s="74" t="s">
        <v>72</v>
      </c>
      <c r="AI19" s="74"/>
      <c r="AJ19" s="74"/>
      <c r="AK19" s="74"/>
      <c r="AQ19" s="38">
        <v>719</v>
      </c>
      <c r="AR19" s="104">
        <v>571</v>
      </c>
      <c r="AS19" s="77">
        <v>2145</v>
      </c>
    </row>
    <row r="20" spans="1:45" ht="15.6" x14ac:dyDescent="0.3">
      <c r="AQ20" s="38">
        <v>765</v>
      </c>
      <c r="AR20" s="63">
        <v>571</v>
      </c>
      <c r="AS20" s="85">
        <v>2145</v>
      </c>
    </row>
    <row r="21" spans="1:45" ht="15.6" x14ac:dyDescent="0.3">
      <c r="AQ21" s="38">
        <v>826</v>
      </c>
      <c r="AR21" s="63"/>
      <c r="AS21" s="85"/>
    </row>
    <row r="22" spans="1:45" ht="15.6" x14ac:dyDescent="0.3">
      <c r="AQ22" s="32">
        <v>833</v>
      </c>
      <c r="AR22" s="85"/>
      <c r="AS22" s="85"/>
    </row>
    <row r="23" spans="1:45" ht="15.6" x14ac:dyDescent="0.3">
      <c r="AQ23" s="85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88</v>
      </c>
    </row>
    <row r="2" spans="1:47" x14ac:dyDescent="0.25">
      <c r="G2" s="1"/>
      <c r="H2" s="1"/>
      <c r="I2" s="1"/>
      <c r="J2" s="32" t="s">
        <v>74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3"/>
      <c r="AI3" s="92"/>
      <c r="AJ3" s="92">
        <v>2011</v>
      </c>
      <c r="AK3" s="92"/>
      <c r="AL3" s="93"/>
      <c r="AM3" s="92"/>
      <c r="AN3" s="92">
        <v>2012</v>
      </c>
      <c r="AO3" s="92"/>
      <c r="AQ3" s="92"/>
      <c r="AR3" s="92">
        <v>2013</v>
      </c>
      <c r="AS3" s="92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75</v>
      </c>
      <c r="K6" s="14" t="s">
        <v>75</v>
      </c>
      <c r="L6" s="14"/>
      <c r="M6" s="14"/>
      <c r="O6" s="14" t="s">
        <v>75</v>
      </c>
      <c r="P6" s="14"/>
      <c r="Q6" s="14"/>
      <c r="S6" s="14" t="s">
        <v>75</v>
      </c>
      <c r="T6" s="14"/>
      <c r="U6" s="14"/>
      <c r="W6" s="14" t="s">
        <v>75</v>
      </c>
      <c r="X6" s="14"/>
      <c r="Y6" s="14"/>
      <c r="AA6" s="14"/>
      <c r="AE6" s="14" t="s">
        <v>75</v>
      </c>
      <c r="AI6" s="3" t="s">
        <v>75</v>
      </c>
      <c r="AJ6" s="3"/>
      <c r="AM6" s="3" t="s">
        <v>75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88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88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88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88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88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76</v>
      </c>
      <c r="AN12" s="3">
        <v>24</v>
      </c>
      <c r="AO12">
        <v>19</v>
      </c>
      <c r="AQ12" s="23" t="s">
        <v>86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77</v>
      </c>
      <c r="H13" s="21" t="s">
        <v>78</v>
      </c>
      <c r="I13" s="21" t="s">
        <v>78</v>
      </c>
      <c r="K13" s="14" t="s">
        <v>77</v>
      </c>
      <c r="L13" s="21" t="s">
        <v>78</v>
      </c>
      <c r="M13" s="21" t="s">
        <v>78</v>
      </c>
      <c r="O13" s="14" t="s">
        <v>77</v>
      </c>
      <c r="P13" s="21" t="s">
        <v>78</v>
      </c>
      <c r="Q13" s="21" t="s">
        <v>78</v>
      </c>
      <c r="S13" s="14" t="s">
        <v>77</v>
      </c>
      <c r="T13" s="21" t="s">
        <v>78</v>
      </c>
      <c r="U13" s="21" t="s">
        <v>78</v>
      </c>
      <c r="W13" s="14" t="s">
        <v>77</v>
      </c>
      <c r="X13" s="21" t="s">
        <v>78</v>
      </c>
      <c r="Y13" s="21" t="s">
        <v>78</v>
      </c>
      <c r="AA13" s="14" t="s">
        <v>77</v>
      </c>
      <c r="AB13" s="21" t="s">
        <v>78</v>
      </c>
      <c r="AC13" s="21" t="s">
        <v>78</v>
      </c>
      <c r="AE13" s="14" t="s">
        <v>77</v>
      </c>
      <c r="AF13" s="21" t="s">
        <v>78</v>
      </c>
      <c r="AG13" s="21" t="s">
        <v>78</v>
      </c>
      <c r="AI13" s="3" t="s">
        <v>77</v>
      </c>
      <c r="AJ13" s="5" t="s">
        <v>78</v>
      </c>
      <c r="AK13" s="21" t="s">
        <v>78</v>
      </c>
      <c r="AM13" s="43" t="s">
        <v>77</v>
      </c>
      <c r="AN13" s="107" t="s">
        <v>78</v>
      </c>
      <c r="AO13" s="107" t="s">
        <v>78</v>
      </c>
      <c r="AP13" s="3"/>
      <c r="AQ13" s="88" t="s">
        <v>87</v>
      </c>
      <c r="AR13" s="107" t="s">
        <v>78</v>
      </c>
      <c r="AS13" s="107" t="s">
        <v>78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88">
        <v>1460</v>
      </c>
      <c r="AN14" s="3">
        <v>592</v>
      </c>
      <c r="AO14">
        <v>165</v>
      </c>
      <c r="AQ14" s="106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88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88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88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88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9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9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9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9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9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79</v>
      </c>
    </row>
    <row r="38" spans="1:45" x14ac:dyDescent="0.25">
      <c r="A38" s="18" t="s">
        <v>72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2015-02-04T20:44:04Z</dcterms:modified>
</cp:coreProperties>
</file>