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0" yWindow="0" windowWidth="13656" windowHeight="415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7" i="1" l="1"/>
  <c r="X16" i="1" l="1"/>
  <c r="X15" i="1" l="1"/>
  <c r="L14" i="1"/>
  <c r="X14" i="1"/>
  <c r="X13" i="1"/>
  <c r="X12" i="1"/>
  <c r="X11" i="1"/>
  <c r="X10" i="1"/>
  <c r="X9" i="1"/>
  <c r="X8" i="1"/>
  <c r="X7" i="1"/>
  <c r="X6" i="1"/>
  <c r="D3" i="2"/>
  <c r="L5" i="1"/>
  <c r="O5" i="1"/>
  <c r="S5" i="1"/>
  <c r="W5" i="1"/>
  <c r="Z5" i="1"/>
  <c r="L6" i="1"/>
  <c r="O6" i="1"/>
  <c r="S6" i="1"/>
  <c r="W6" i="1"/>
  <c r="Z6" i="1"/>
  <c r="L7" i="1"/>
  <c r="O7" i="1"/>
  <c r="S7" i="1"/>
  <c r="W7" i="1"/>
  <c r="Z7" i="1"/>
  <c r="L8" i="1"/>
  <c r="O8" i="1"/>
  <c r="S8" i="1"/>
  <c r="W8" i="1"/>
  <c r="Z8" i="1"/>
  <c r="L9" i="1"/>
  <c r="O9" i="1"/>
  <c r="S9" i="1"/>
  <c r="W9" i="1"/>
  <c r="Z9" i="1"/>
  <c r="L10" i="1"/>
  <c r="O10" i="1"/>
  <c r="S10" i="1"/>
  <c r="W10" i="1"/>
  <c r="Z10" i="1"/>
  <c r="L11" i="1"/>
  <c r="O11" i="1"/>
  <c r="S11" i="1"/>
  <c r="W11" i="1"/>
  <c r="Z11" i="1"/>
  <c r="L12" i="1"/>
  <c r="O12" i="1"/>
  <c r="S12" i="1"/>
  <c r="W12" i="1"/>
  <c r="Z12" i="1"/>
  <c r="L13" i="1"/>
  <c r="O13" i="1"/>
  <c r="S13" i="1"/>
  <c r="W13" i="1"/>
  <c r="Z13" i="1"/>
  <c r="O14" i="1"/>
  <c r="S14" i="1"/>
  <c r="W14" i="1"/>
  <c r="Z14" i="1"/>
  <c r="L15" i="1"/>
  <c r="S15" i="1"/>
  <c r="W15" i="1"/>
  <c r="Z15" i="1"/>
  <c r="L16" i="1"/>
  <c r="O16" i="1" s="1"/>
  <c r="S16" i="1"/>
  <c r="W16" i="1"/>
  <c r="Z16" i="1"/>
  <c r="L17" i="1"/>
  <c r="O17" i="1" s="1"/>
  <c r="S17" i="1"/>
  <c r="W17" i="1"/>
  <c r="Z17" i="1"/>
  <c r="L18" i="1"/>
  <c r="O18" i="1"/>
  <c r="S18" i="1"/>
  <c r="W18" i="1"/>
  <c r="Z18" i="1"/>
  <c r="L19" i="1"/>
  <c r="O19" i="1"/>
  <c r="S19" i="1"/>
  <c r="W19" i="1"/>
  <c r="Z19" i="1"/>
  <c r="L20" i="1"/>
  <c r="O20" i="1"/>
  <c r="S20" i="1"/>
  <c r="W20" i="1"/>
  <c r="Z20" i="1"/>
  <c r="L21" i="1"/>
  <c r="O21" i="1"/>
  <c r="S21" i="1"/>
  <c r="W21" i="1"/>
  <c r="Z21" i="1"/>
  <c r="L22" i="1"/>
  <c r="O22" i="1"/>
  <c r="S22" i="1"/>
  <c r="W22" i="1"/>
  <c r="Z22" i="1"/>
  <c r="L23" i="1"/>
  <c r="O23" i="1"/>
  <c r="S23" i="1"/>
  <c r="W23" i="1"/>
  <c r="Z23" i="1"/>
  <c r="L24" i="1"/>
  <c r="O24" i="1"/>
  <c r="S24" i="1"/>
  <c r="W24" i="1"/>
  <c r="Z24" i="1"/>
  <c r="L25" i="1"/>
  <c r="O25" i="1"/>
  <c r="S25" i="1"/>
  <c r="W25" i="1"/>
  <c r="Z25" i="1"/>
  <c r="L26" i="1"/>
  <c r="O26" i="1"/>
  <c r="S26" i="1"/>
  <c r="W26" i="1"/>
  <c r="Z26" i="1"/>
  <c r="Y28" i="1"/>
  <c r="X28" i="1"/>
  <c r="V28" i="1"/>
  <c r="U28" i="1"/>
  <c r="T28" i="1"/>
  <c r="R28" i="1"/>
  <c r="Q28" i="1"/>
  <c r="P28" i="1"/>
  <c r="N28" i="1"/>
  <c r="M28" i="1"/>
  <c r="K28" i="1"/>
  <c r="J28" i="1"/>
  <c r="I28" i="1"/>
  <c r="D2" i="2"/>
  <c r="D1" i="2"/>
  <c r="W28" i="1" l="1"/>
  <c r="S28" i="1"/>
  <c r="L28" i="1"/>
  <c r="Z28" i="1"/>
  <c r="O15" i="1"/>
  <c r="O28" i="1" s="1"/>
</calcChain>
</file>

<file path=xl/sharedStrings.xml><?xml version="1.0" encoding="utf-8"?>
<sst xmlns="http://schemas.openxmlformats.org/spreadsheetml/2006/main" count="109" uniqueCount="96">
  <si>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</si>
  <si>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</si>
  <si>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</si>
  <si>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</si>
  <si>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</si>
  <si>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</si>
  <si>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</si>
  <si>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</si>
  <si>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</si>
  <si>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</si>
  <si>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</si>
  <si>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</si>
  <si>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</si>
  <si>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</si>
  <si>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</si>
  <si>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</si>
  <si>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</si>
  <si>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</si>
  <si>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</si>
  <si>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</si>
  <si>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</si>
  <si>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</si>
  <si>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</si>
  <si>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</si>
  <si>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</si>
  <si>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</si>
  <si>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</si>
  <si>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</si>
  <si>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</si>
  <si>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</si>
  <si>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</si>
  <si>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</si>
  <si>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</si>
  <si>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</si>
  <si>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</si>
  <si>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</si>
  <si>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</si>
  <si>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</si>
  <si>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</si>
  <si>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</si>
  <si>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</si>
  <si>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</si>
  <si>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</si>
  <si>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</si>
  <si>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DLA</t>
  </si>
  <si>
    <t>DLP</t>
  </si>
  <si>
    <t>Temp (C)</t>
  </si>
  <si>
    <t>Mark 1</t>
  </si>
  <si>
    <t>Mark 2</t>
  </si>
  <si>
    <t>13/2016</t>
  </si>
  <si>
    <t>14/2016</t>
  </si>
  <si>
    <t>15/2016</t>
  </si>
  <si>
    <t>16/2016</t>
  </si>
  <si>
    <t>17/2016</t>
  </si>
  <si>
    <t>18/2016</t>
  </si>
  <si>
    <t>19/2016</t>
  </si>
  <si>
    <t>20/2016</t>
  </si>
  <si>
    <t>21/2016</t>
  </si>
  <si>
    <t>22/2016</t>
  </si>
  <si>
    <t>23/2016</t>
  </si>
  <si>
    <t>24/2016</t>
  </si>
  <si>
    <t>25/2016</t>
  </si>
  <si>
    <t>26/2016</t>
  </si>
  <si>
    <t>27/2016</t>
  </si>
  <si>
    <t>28/2016</t>
  </si>
  <si>
    <t>29/2016</t>
  </si>
  <si>
    <t>30/2016</t>
  </si>
  <si>
    <t>31/2016</t>
  </si>
  <si>
    <t>32/2016</t>
  </si>
  <si>
    <t>33/2016</t>
  </si>
  <si>
    <t>34/2016</t>
  </si>
  <si>
    <t>VLAS</t>
  </si>
  <si>
    <t>VLPS</t>
  </si>
  <si>
    <t>TLAS</t>
  </si>
  <si>
    <t>TLPS</t>
  </si>
  <si>
    <t>ALAS</t>
  </si>
  <si>
    <t>ALPS</t>
  </si>
  <si>
    <t>WLAS</t>
  </si>
  <si>
    <t>WLPS</t>
  </si>
  <si>
    <t>R-max</t>
  </si>
  <si>
    <t>VLAN</t>
  </si>
  <si>
    <t>VLPN</t>
  </si>
  <si>
    <t>TLPN</t>
  </si>
  <si>
    <t>TLAN</t>
  </si>
  <si>
    <t>ULAN</t>
  </si>
  <si>
    <t>ULPN</t>
  </si>
  <si>
    <t>YLPN</t>
  </si>
  <si>
    <t>YLAN</t>
  </si>
  <si>
    <t>ALPN</t>
  </si>
  <si>
    <t>ALAN</t>
  </si>
  <si>
    <t>WLAN</t>
  </si>
  <si>
    <t>WLPN</t>
  </si>
  <si>
    <t>TLAW</t>
  </si>
  <si>
    <t>TLPW</t>
  </si>
  <si>
    <t>*Week of Year</t>
  </si>
  <si>
    <t>WOY*/year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</si>
</sst>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pane xSplit="1" topLeftCell="B1" activePane="topRight" state="frozen"/>
      <selection activeCell="A4" sqref="A4"/>
      <selection pane="topRight" activeCell="C4" sqref="C4"/>
    </sheetView>
  </sheetViews>
  <sheetFormatPr defaultRowHeight="14.4" x14ac:dyDescent="0.3"/>
  <cols>
    <col min="1" max="1" width="10.2187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8" x14ac:dyDescent="0.3">
      <c r="J2" s="40" t="s">
        <v>40</v>
      </c>
      <c r="K2" s="40"/>
      <c r="L2" s="40"/>
      <c r="M2" s="40"/>
      <c r="N2" s="40"/>
      <c r="O2" s="40"/>
      <c r="P2" s="42" t="s">
        <v>41</v>
      </c>
      <c r="Q2" s="42"/>
      <c r="R2" s="42"/>
      <c r="S2" s="42"/>
      <c r="T2" s="41" t="s">
        <v>42</v>
      </c>
      <c r="U2" s="41"/>
      <c r="V2" s="41"/>
      <c r="W2" s="41"/>
      <c r="X2" s="38" t="s">
        <v>36</v>
      </c>
      <c r="Y2" s="38"/>
      <c r="Z2" s="38"/>
    </row>
    <row r="3" spans="1:28" x14ac:dyDescent="0.3">
      <c r="C3" s="43" t="s">
        <v>10</v>
      </c>
      <c r="D3" s="43"/>
      <c r="E3" s="43"/>
      <c r="F3" s="43" t="s">
        <v>46</v>
      </c>
      <c r="G3" s="43"/>
      <c r="H3" s="43"/>
      <c r="I3" s="1" t="s">
        <v>11</v>
      </c>
      <c r="J3" s="40" t="s">
        <v>13</v>
      </c>
      <c r="K3" s="40"/>
      <c r="L3" s="40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1"/>
      <c r="Y3" s="11"/>
      <c r="Z3" s="11"/>
    </row>
    <row r="4" spans="1:28" s="2" customFormat="1" x14ac:dyDescent="0.3">
      <c r="A4" s="1" t="s">
        <v>95</v>
      </c>
      <c r="B4" s="1" t="s">
        <v>1</v>
      </c>
      <c r="C4" s="1" t="s">
        <v>2</v>
      </c>
      <c r="D4" s="1" t="s">
        <v>3</v>
      </c>
      <c r="E4" s="13" t="s">
        <v>43</v>
      </c>
      <c r="F4" s="1" t="s">
        <v>2</v>
      </c>
      <c r="G4" s="1" t="s">
        <v>3</v>
      </c>
      <c r="H4" s="13" t="s">
        <v>43</v>
      </c>
      <c r="I4" s="1" t="s">
        <v>12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7</v>
      </c>
      <c r="P4" s="9" t="s">
        <v>4</v>
      </c>
      <c r="Q4" s="9" t="s">
        <v>8</v>
      </c>
      <c r="R4" s="9" t="s">
        <v>6</v>
      </c>
      <c r="S4" s="9" t="s">
        <v>7</v>
      </c>
      <c r="T4" s="10" t="s">
        <v>4</v>
      </c>
      <c r="U4" s="10" t="s">
        <v>8</v>
      </c>
      <c r="V4" s="10" t="s">
        <v>79</v>
      </c>
      <c r="W4" s="10" t="s">
        <v>7</v>
      </c>
      <c r="X4" s="12" t="s">
        <v>37</v>
      </c>
      <c r="Y4" s="12" t="s">
        <v>38</v>
      </c>
      <c r="Z4" s="12" t="s">
        <v>39</v>
      </c>
      <c r="AA4" s="28" t="s">
        <v>47</v>
      </c>
      <c r="AB4" s="28" t="s">
        <v>48</v>
      </c>
    </row>
    <row r="5" spans="1:28" s="32" customFormat="1" x14ac:dyDescent="0.3">
      <c r="A5" s="33" t="s">
        <v>49</v>
      </c>
      <c r="B5" s="18" t="s">
        <v>14</v>
      </c>
      <c r="C5" s="21">
        <v>7850</v>
      </c>
      <c r="D5" s="21">
        <v>14300</v>
      </c>
      <c r="E5" s="21">
        <v>10481</v>
      </c>
      <c r="F5" s="34">
        <v>8.8000000000000007</v>
      </c>
      <c r="G5" s="34">
        <v>12.4</v>
      </c>
      <c r="H5" s="18">
        <v>10.4</v>
      </c>
      <c r="I5" s="18">
        <v>3</v>
      </c>
      <c r="J5" s="18">
        <v>11</v>
      </c>
      <c r="K5" s="18">
        <v>0</v>
      </c>
      <c r="L5" s="29">
        <f t="shared" ref="L5:L26" si="0">SUM(J5:K5)</f>
        <v>11</v>
      </c>
      <c r="M5" s="18">
        <v>0</v>
      </c>
      <c r="N5" s="18">
        <v>0</v>
      </c>
      <c r="O5" s="29">
        <f t="shared" ref="O5:O26" si="1">SUM(L5:N5)</f>
        <v>11</v>
      </c>
      <c r="P5" s="18">
        <v>0</v>
      </c>
      <c r="Q5" s="18">
        <v>3</v>
      </c>
      <c r="R5" s="18">
        <v>0</v>
      </c>
      <c r="S5" s="31">
        <f t="shared" ref="S5:S26" si="2">SUM(P5:R5)</f>
        <v>3</v>
      </c>
      <c r="T5" s="18">
        <v>0</v>
      </c>
      <c r="U5" s="18">
        <v>1</v>
      </c>
      <c r="V5" s="18">
        <v>37</v>
      </c>
      <c r="W5" s="30">
        <f t="shared" ref="W5:W26" si="3">SUM(T5:V5)</f>
        <v>38</v>
      </c>
      <c r="X5" s="18">
        <v>2925</v>
      </c>
      <c r="Y5" s="34">
        <v>12</v>
      </c>
      <c r="Z5" s="18">
        <f t="shared" ref="Z5:Z28" si="4">Y5/X5*100</f>
        <v>0.41025641025641024</v>
      </c>
      <c r="AA5" s="18" t="s">
        <v>44</v>
      </c>
      <c r="AB5" s="18" t="s">
        <v>45</v>
      </c>
    </row>
    <row r="6" spans="1:28" s="32" customFormat="1" x14ac:dyDescent="0.3">
      <c r="A6" s="33" t="s">
        <v>50</v>
      </c>
      <c r="B6" s="18" t="s">
        <v>15</v>
      </c>
      <c r="C6" s="21">
        <v>6530</v>
      </c>
      <c r="D6" s="21">
        <v>7830</v>
      </c>
      <c r="E6" s="21">
        <v>6997</v>
      </c>
      <c r="F6" s="34">
        <v>11.4</v>
      </c>
      <c r="G6" s="34">
        <v>14.8</v>
      </c>
      <c r="H6" s="18">
        <v>12.7</v>
      </c>
      <c r="I6" s="18">
        <v>12</v>
      </c>
      <c r="J6" s="18">
        <v>71</v>
      </c>
      <c r="K6" s="18">
        <v>0</v>
      </c>
      <c r="L6" s="29">
        <f t="shared" si="0"/>
        <v>71</v>
      </c>
      <c r="M6" s="18">
        <v>0</v>
      </c>
      <c r="N6" s="18">
        <v>0</v>
      </c>
      <c r="O6" s="29">
        <f t="shared" si="1"/>
        <v>71</v>
      </c>
      <c r="P6" s="18">
        <v>0</v>
      </c>
      <c r="Q6" s="18">
        <v>32</v>
      </c>
      <c r="R6" s="18">
        <v>0</v>
      </c>
      <c r="S6" s="31">
        <f t="shared" si="2"/>
        <v>32</v>
      </c>
      <c r="T6" s="18">
        <v>1</v>
      </c>
      <c r="U6" s="18">
        <v>1</v>
      </c>
      <c r="V6" s="18">
        <v>18</v>
      </c>
      <c r="W6" s="30">
        <f t="shared" si="3"/>
        <v>20</v>
      </c>
      <c r="X6" s="18">
        <f>1619+1450</f>
        <v>3069</v>
      </c>
      <c r="Y6" s="34">
        <v>67</v>
      </c>
      <c r="Z6" s="18">
        <f t="shared" si="4"/>
        <v>2.1831215379602478</v>
      </c>
      <c r="AA6" s="18" t="s">
        <v>71</v>
      </c>
      <c r="AB6" s="18" t="s">
        <v>72</v>
      </c>
    </row>
    <row r="7" spans="1:28" s="32" customFormat="1" x14ac:dyDescent="0.3">
      <c r="A7" s="33" t="s">
        <v>51</v>
      </c>
      <c r="B7" s="22" t="s">
        <v>16</v>
      </c>
      <c r="C7" s="21">
        <v>4950</v>
      </c>
      <c r="D7" s="21">
        <v>6610</v>
      </c>
      <c r="E7" s="21">
        <v>5923</v>
      </c>
      <c r="F7" s="34">
        <v>10.8</v>
      </c>
      <c r="G7" s="34">
        <v>15.1</v>
      </c>
      <c r="H7" s="18">
        <v>13.3</v>
      </c>
      <c r="I7" s="18">
        <v>15</v>
      </c>
      <c r="J7" s="18">
        <v>68</v>
      </c>
      <c r="K7" s="18">
        <v>0</v>
      </c>
      <c r="L7" s="29">
        <f t="shared" si="0"/>
        <v>68</v>
      </c>
      <c r="M7" s="18">
        <v>0</v>
      </c>
      <c r="N7" s="18">
        <v>0</v>
      </c>
      <c r="O7" s="29">
        <f t="shared" si="1"/>
        <v>68</v>
      </c>
      <c r="P7" s="18">
        <v>6</v>
      </c>
      <c r="Q7" s="18">
        <v>64</v>
      </c>
      <c r="R7" s="18">
        <v>0</v>
      </c>
      <c r="S7" s="31">
        <f t="shared" si="2"/>
        <v>70</v>
      </c>
      <c r="T7" s="18">
        <v>1</v>
      </c>
      <c r="U7" s="18">
        <v>3</v>
      </c>
      <c r="V7" s="18">
        <v>8</v>
      </c>
      <c r="W7" s="30">
        <f t="shared" si="3"/>
        <v>12</v>
      </c>
      <c r="X7" s="18">
        <f>1028+1227</f>
        <v>2255</v>
      </c>
      <c r="Y7" s="34">
        <v>129</v>
      </c>
      <c r="Z7" s="18">
        <f t="shared" si="4"/>
        <v>5.7206208425720622</v>
      </c>
      <c r="AA7" s="18" t="s">
        <v>73</v>
      </c>
      <c r="AB7" s="18" t="s">
        <v>74</v>
      </c>
    </row>
    <row r="8" spans="1:28" s="32" customFormat="1" x14ac:dyDescent="0.3">
      <c r="A8" s="33" t="s">
        <v>52</v>
      </c>
      <c r="B8" s="22" t="s">
        <v>17</v>
      </c>
      <c r="C8" s="21">
        <v>4140</v>
      </c>
      <c r="D8" s="21">
        <v>5240</v>
      </c>
      <c r="E8" s="21">
        <v>4467</v>
      </c>
      <c r="F8" s="34">
        <v>11.4</v>
      </c>
      <c r="G8" s="34">
        <v>15.8</v>
      </c>
      <c r="H8" s="18">
        <v>13.9</v>
      </c>
      <c r="I8" s="18">
        <v>15</v>
      </c>
      <c r="J8" s="18">
        <v>61</v>
      </c>
      <c r="K8" s="18">
        <v>0</v>
      </c>
      <c r="L8" s="29">
        <f t="shared" si="0"/>
        <v>61</v>
      </c>
      <c r="M8" s="18">
        <v>0</v>
      </c>
      <c r="N8" s="18">
        <v>0</v>
      </c>
      <c r="O8" s="29">
        <f t="shared" si="1"/>
        <v>61</v>
      </c>
      <c r="P8" s="18">
        <v>3</v>
      </c>
      <c r="Q8" s="18">
        <v>57</v>
      </c>
      <c r="R8" s="18">
        <v>293</v>
      </c>
      <c r="S8" s="31">
        <f t="shared" si="2"/>
        <v>353</v>
      </c>
      <c r="T8" s="18">
        <v>1</v>
      </c>
      <c r="U8" s="18">
        <v>0</v>
      </c>
      <c r="V8" s="18">
        <v>15</v>
      </c>
      <c r="W8" s="30">
        <f t="shared" si="3"/>
        <v>16</v>
      </c>
      <c r="X8" s="18">
        <f>1566+1578</f>
        <v>3144</v>
      </c>
      <c r="Y8" s="34">
        <v>263</v>
      </c>
      <c r="Z8" s="18">
        <f t="shared" si="4"/>
        <v>8.3651399491094161</v>
      </c>
      <c r="AA8" s="18" t="s">
        <v>75</v>
      </c>
      <c r="AB8" s="18" t="s">
        <v>76</v>
      </c>
    </row>
    <row r="9" spans="1:28" s="32" customFormat="1" x14ac:dyDescent="0.3">
      <c r="A9" s="33" t="s">
        <v>53</v>
      </c>
      <c r="B9" s="22" t="s">
        <v>18</v>
      </c>
      <c r="C9" s="21">
        <v>3990</v>
      </c>
      <c r="D9" s="21">
        <v>5600</v>
      </c>
      <c r="E9" s="21">
        <v>4602</v>
      </c>
      <c r="F9" s="34">
        <v>11.3</v>
      </c>
      <c r="G9" s="34">
        <v>14.8</v>
      </c>
      <c r="H9" s="18">
        <v>12.8</v>
      </c>
      <c r="I9" s="18">
        <v>14</v>
      </c>
      <c r="J9" s="18">
        <v>93</v>
      </c>
      <c r="K9" s="18">
        <v>0</v>
      </c>
      <c r="L9" s="29">
        <f t="shared" si="0"/>
        <v>93</v>
      </c>
      <c r="M9" s="18">
        <v>0</v>
      </c>
      <c r="N9" s="18">
        <v>0</v>
      </c>
      <c r="O9" s="29">
        <f t="shared" si="1"/>
        <v>93</v>
      </c>
      <c r="P9" s="18">
        <v>3</v>
      </c>
      <c r="Q9" s="18">
        <v>54</v>
      </c>
      <c r="R9" s="18">
        <v>819</v>
      </c>
      <c r="S9" s="31">
        <f t="shared" si="2"/>
        <v>876</v>
      </c>
      <c r="T9" s="18">
        <v>1</v>
      </c>
      <c r="U9" s="18">
        <v>1</v>
      </c>
      <c r="V9" s="18">
        <v>20</v>
      </c>
      <c r="W9" s="30">
        <f t="shared" si="3"/>
        <v>22</v>
      </c>
      <c r="X9" s="18">
        <f>1524+1525</f>
        <v>3049</v>
      </c>
      <c r="Y9" s="34">
        <v>396</v>
      </c>
      <c r="Z9" s="18">
        <f t="shared" si="4"/>
        <v>12.987864873729091</v>
      </c>
      <c r="AA9" s="18" t="s">
        <v>77</v>
      </c>
      <c r="AB9" s="18" t="s">
        <v>78</v>
      </c>
    </row>
    <row r="10" spans="1:28" s="32" customFormat="1" x14ac:dyDescent="0.3">
      <c r="A10" s="33" t="s">
        <v>54</v>
      </c>
      <c r="B10" s="22" t="s">
        <v>19</v>
      </c>
      <c r="C10" s="21">
        <v>4530</v>
      </c>
      <c r="D10" s="21">
        <v>7240</v>
      </c>
      <c r="E10" s="21">
        <v>5796</v>
      </c>
      <c r="F10" s="34">
        <v>12.3</v>
      </c>
      <c r="G10" s="34">
        <v>14.9</v>
      </c>
      <c r="H10" s="18">
        <v>13.3</v>
      </c>
      <c r="I10" s="18">
        <v>15</v>
      </c>
      <c r="J10" s="18">
        <v>52</v>
      </c>
      <c r="K10" s="18">
        <v>0</v>
      </c>
      <c r="L10" s="29">
        <f t="shared" si="0"/>
        <v>52</v>
      </c>
      <c r="M10" s="18">
        <v>0</v>
      </c>
      <c r="N10" s="18">
        <v>0</v>
      </c>
      <c r="O10" s="29">
        <f t="shared" si="1"/>
        <v>52</v>
      </c>
      <c r="P10" s="18">
        <v>7</v>
      </c>
      <c r="Q10" s="18">
        <v>73</v>
      </c>
      <c r="R10" s="18">
        <v>398</v>
      </c>
      <c r="S10" s="31">
        <f t="shared" si="2"/>
        <v>478</v>
      </c>
      <c r="T10" s="18">
        <v>2</v>
      </c>
      <c r="U10" s="18">
        <v>2</v>
      </c>
      <c r="V10" s="18">
        <v>26</v>
      </c>
      <c r="W10" s="30">
        <f t="shared" si="3"/>
        <v>30</v>
      </c>
      <c r="X10" s="18">
        <f>1552+1543</f>
        <v>3095</v>
      </c>
      <c r="Y10" s="34">
        <v>68</v>
      </c>
      <c r="Z10" s="18">
        <f t="shared" si="4"/>
        <v>2.1970920840064618</v>
      </c>
      <c r="AA10" s="18" t="s">
        <v>80</v>
      </c>
      <c r="AB10" s="18" t="s">
        <v>81</v>
      </c>
    </row>
    <row r="11" spans="1:28" s="32" customFormat="1" x14ac:dyDescent="0.3">
      <c r="A11" s="33" t="s">
        <v>55</v>
      </c>
      <c r="B11" s="22" t="s">
        <v>20</v>
      </c>
      <c r="C11" s="21">
        <v>6590</v>
      </c>
      <c r="D11" s="21">
        <v>12500</v>
      </c>
      <c r="E11" s="21">
        <v>9219</v>
      </c>
      <c r="F11" s="34">
        <v>11.7</v>
      </c>
      <c r="G11" s="34">
        <v>14.8</v>
      </c>
      <c r="H11" s="34">
        <v>12.9</v>
      </c>
      <c r="I11" s="18">
        <v>6</v>
      </c>
      <c r="J11" s="18">
        <v>8</v>
      </c>
      <c r="K11" s="18">
        <v>0</v>
      </c>
      <c r="L11" s="29">
        <f t="shared" si="0"/>
        <v>8</v>
      </c>
      <c r="M11" s="18">
        <v>0</v>
      </c>
      <c r="N11" s="18">
        <v>0</v>
      </c>
      <c r="O11" s="29">
        <f t="shared" si="1"/>
        <v>8</v>
      </c>
      <c r="P11" s="18">
        <v>3</v>
      </c>
      <c r="Q11" s="18">
        <v>25</v>
      </c>
      <c r="R11" s="18">
        <v>78</v>
      </c>
      <c r="S11" s="31">
        <f t="shared" si="2"/>
        <v>106</v>
      </c>
      <c r="T11" s="18">
        <v>1</v>
      </c>
      <c r="U11" s="18">
        <v>2</v>
      </c>
      <c r="V11" s="18">
        <v>7</v>
      </c>
      <c r="W11" s="30">
        <f t="shared" si="3"/>
        <v>10</v>
      </c>
      <c r="X11" s="18">
        <f>2798+2505</f>
        <v>5303</v>
      </c>
      <c r="Y11" s="34">
        <v>68</v>
      </c>
      <c r="Z11" s="18">
        <f t="shared" si="4"/>
        <v>1.282293041674524</v>
      </c>
      <c r="AA11" s="18" t="s">
        <v>82</v>
      </c>
      <c r="AB11" s="18" t="s">
        <v>83</v>
      </c>
    </row>
    <row r="12" spans="1:28" s="32" customFormat="1" x14ac:dyDescent="0.3">
      <c r="A12" s="33" t="s">
        <v>56</v>
      </c>
      <c r="B12" s="23" t="s">
        <v>21</v>
      </c>
      <c r="C12" s="21">
        <v>6090</v>
      </c>
      <c r="D12" s="21">
        <v>12300</v>
      </c>
      <c r="E12" s="21">
        <v>8337</v>
      </c>
      <c r="F12" s="34">
        <v>11.7</v>
      </c>
      <c r="G12" s="34">
        <v>15.9</v>
      </c>
      <c r="H12" s="34">
        <v>13.2</v>
      </c>
      <c r="I12" s="18">
        <v>11</v>
      </c>
      <c r="J12" s="18">
        <v>72</v>
      </c>
      <c r="K12" s="18">
        <v>0</v>
      </c>
      <c r="L12" s="29">
        <f t="shared" si="0"/>
        <v>72</v>
      </c>
      <c r="M12" s="18">
        <v>0</v>
      </c>
      <c r="N12" s="18">
        <v>0</v>
      </c>
      <c r="O12" s="29">
        <f t="shared" si="1"/>
        <v>72</v>
      </c>
      <c r="P12" s="18">
        <v>3</v>
      </c>
      <c r="Q12" s="18">
        <v>53</v>
      </c>
      <c r="R12" s="18">
        <v>145</v>
      </c>
      <c r="S12" s="31">
        <f t="shared" si="2"/>
        <v>201</v>
      </c>
      <c r="T12" s="18">
        <v>12</v>
      </c>
      <c r="U12" s="18">
        <v>6</v>
      </c>
      <c r="V12" s="18">
        <v>18</v>
      </c>
      <c r="W12" s="30">
        <f t="shared" si="3"/>
        <v>36</v>
      </c>
      <c r="X12" s="18">
        <f>1700+1748</f>
        <v>3448</v>
      </c>
      <c r="Y12" s="34">
        <v>31</v>
      </c>
      <c r="Z12" s="18">
        <f t="shared" si="4"/>
        <v>0.89907192575406025</v>
      </c>
      <c r="AA12" s="18" t="s">
        <v>84</v>
      </c>
      <c r="AB12" s="18" t="s">
        <v>85</v>
      </c>
    </row>
    <row r="13" spans="1:28" s="32" customFormat="1" x14ac:dyDescent="0.3">
      <c r="A13" s="33" t="s">
        <v>57</v>
      </c>
      <c r="B13" s="22" t="s">
        <v>22</v>
      </c>
      <c r="C13" s="21">
        <v>4930</v>
      </c>
      <c r="D13" s="21">
        <v>6150</v>
      </c>
      <c r="E13" s="21">
        <v>5567</v>
      </c>
      <c r="F13" s="18">
        <v>11.3</v>
      </c>
      <c r="G13" s="18">
        <v>15.7</v>
      </c>
      <c r="H13" s="18">
        <v>13.3</v>
      </c>
      <c r="I13" s="18">
        <v>15</v>
      </c>
      <c r="J13" s="18">
        <v>1141</v>
      </c>
      <c r="K13" s="18">
        <v>0</v>
      </c>
      <c r="L13" s="29">
        <f t="shared" si="0"/>
        <v>1141</v>
      </c>
      <c r="M13" s="18">
        <v>0</v>
      </c>
      <c r="N13" s="18">
        <v>0</v>
      </c>
      <c r="O13" s="29">
        <f t="shared" si="1"/>
        <v>1141</v>
      </c>
      <c r="P13" s="18">
        <v>5</v>
      </c>
      <c r="Q13" s="18">
        <v>41</v>
      </c>
      <c r="R13" s="18">
        <v>70</v>
      </c>
      <c r="S13" s="31">
        <f t="shared" si="2"/>
        <v>116</v>
      </c>
      <c r="T13" s="18">
        <v>5</v>
      </c>
      <c r="U13" s="18">
        <v>1</v>
      </c>
      <c r="V13" s="18">
        <v>11</v>
      </c>
      <c r="W13" s="30">
        <f t="shared" si="3"/>
        <v>17</v>
      </c>
      <c r="X13" s="18">
        <f>1270+1322</f>
        <v>2592</v>
      </c>
      <c r="Y13" s="34">
        <v>40</v>
      </c>
      <c r="Z13" s="18">
        <f t="shared" si="4"/>
        <v>1.5432098765432098</v>
      </c>
      <c r="AA13" s="18" t="s">
        <v>86</v>
      </c>
      <c r="AB13" s="18" t="s">
        <v>87</v>
      </c>
    </row>
    <row r="14" spans="1:28" s="32" customFormat="1" x14ac:dyDescent="0.3">
      <c r="A14" s="33" t="s">
        <v>58</v>
      </c>
      <c r="B14" s="23" t="s">
        <v>23</v>
      </c>
      <c r="C14" s="21">
        <v>4330</v>
      </c>
      <c r="D14" s="21">
        <v>5040</v>
      </c>
      <c r="E14" s="21">
        <v>4770</v>
      </c>
      <c r="F14" s="18">
        <v>12.7</v>
      </c>
      <c r="G14" s="18">
        <v>17.399999999999999</v>
      </c>
      <c r="H14" s="18">
        <v>15.1</v>
      </c>
      <c r="I14" s="18">
        <v>13</v>
      </c>
      <c r="J14" s="18">
        <v>1880</v>
      </c>
      <c r="K14" s="18">
        <v>0</v>
      </c>
      <c r="L14" s="37">
        <f t="shared" si="0"/>
        <v>1880</v>
      </c>
      <c r="M14" s="18">
        <v>0</v>
      </c>
      <c r="N14" s="18">
        <v>0</v>
      </c>
      <c r="O14" s="29">
        <f t="shared" si="1"/>
        <v>1880</v>
      </c>
      <c r="P14" s="18">
        <v>13</v>
      </c>
      <c r="Q14" s="18">
        <v>24</v>
      </c>
      <c r="R14" s="18">
        <v>20</v>
      </c>
      <c r="S14" s="31">
        <f t="shared" si="2"/>
        <v>57</v>
      </c>
      <c r="T14" s="18">
        <v>1</v>
      </c>
      <c r="U14" s="18">
        <v>3</v>
      </c>
      <c r="V14" s="18">
        <v>6</v>
      </c>
      <c r="W14" s="30">
        <f t="shared" si="3"/>
        <v>10</v>
      </c>
      <c r="X14" s="18">
        <f>1210+1053</f>
        <v>2263</v>
      </c>
      <c r="Y14" s="34">
        <v>89</v>
      </c>
      <c r="Z14" s="18">
        <f t="shared" si="4"/>
        <v>3.9328325231992931</v>
      </c>
      <c r="AA14" s="18" t="s">
        <v>88</v>
      </c>
      <c r="AB14" s="18" t="s">
        <v>89</v>
      </c>
    </row>
    <row r="15" spans="1:28" s="32" customFormat="1" x14ac:dyDescent="0.3">
      <c r="A15" s="33" t="s">
        <v>59</v>
      </c>
      <c r="B15" s="22" t="s">
        <v>24</v>
      </c>
      <c r="C15" s="21">
        <v>3350</v>
      </c>
      <c r="D15" s="21">
        <v>4750</v>
      </c>
      <c r="E15" s="21">
        <v>4155</v>
      </c>
      <c r="F15" s="18">
        <v>14.8</v>
      </c>
      <c r="G15" s="18">
        <v>18.8</v>
      </c>
      <c r="H15" s="18">
        <v>16.7</v>
      </c>
      <c r="I15" s="18">
        <v>15</v>
      </c>
      <c r="J15" s="18">
        <v>3363</v>
      </c>
      <c r="K15" s="18">
        <v>84</v>
      </c>
      <c r="L15" s="29">
        <f t="shared" si="0"/>
        <v>3447</v>
      </c>
      <c r="M15" s="18">
        <v>0</v>
      </c>
      <c r="N15" s="18">
        <v>0</v>
      </c>
      <c r="O15" s="29">
        <f t="shared" si="1"/>
        <v>3447</v>
      </c>
      <c r="P15" s="18">
        <v>27</v>
      </c>
      <c r="Q15" s="18">
        <v>10</v>
      </c>
      <c r="R15" s="18">
        <v>12</v>
      </c>
      <c r="S15" s="31">
        <f t="shared" si="2"/>
        <v>49</v>
      </c>
      <c r="T15" s="18">
        <v>4</v>
      </c>
      <c r="U15" s="18">
        <v>0</v>
      </c>
      <c r="V15" s="18">
        <v>4</v>
      </c>
      <c r="W15" s="30">
        <f t="shared" si="3"/>
        <v>8</v>
      </c>
      <c r="X15" s="18">
        <f>1201+1151</f>
        <v>2352</v>
      </c>
      <c r="Y15" s="34">
        <v>50</v>
      </c>
      <c r="Z15" s="18">
        <f t="shared" si="4"/>
        <v>2.1258503401360542</v>
      </c>
      <c r="AA15" s="18" t="s">
        <v>90</v>
      </c>
      <c r="AB15" s="18" t="s">
        <v>91</v>
      </c>
    </row>
    <row r="16" spans="1:28" s="32" customFormat="1" x14ac:dyDescent="0.3">
      <c r="A16" s="33" t="s">
        <v>60</v>
      </c>
      <c r="B16" s="23" t="s">
        <v>25</v>
      </c>
      <c r="C16" s="21">
        <v>2970</v>
      </c>
      <c r="D16" s="21">
        <v>3680</v>
      </c>
      <c r="E16" s="21">
        <v>3228</v>
      </c>
      <c r="F16" s="18">
        <v>13.5</v>
      </c>
      <c r="G16" s="18">
        <v>17.8</v>
      </c>
      <c r="H16" s="18">
        <v>15.5</v>
      </c>
      <c r="I16" s="18">
        <v>15</v>
      </c>
      <c r="J16" s="18">
        <v>2314</v>
      </c>
      <c r="K16" s="18">
        <v>297</v>
      </c>
      <c r="L16" s="29">
        <f t="shared" si="0"/>
        <v>2611</v>
      </c>
      <c r="M16" s="18">
        <v>0</v>
      </c>
      <c r="N16" s="18">
        <v>0</v>
      </c>
      <c r="O16" s="29">
        <f t="shared" si="1"/>
        <v>2611</v>
      </c>
      <c r="P16" s="18">
        <v>75</v>
      </c>
      <c r="Q16" s="18">
        <v>10</v>
      </c>
      <c r="R16" s="18">
        <v>13</v>
      </c>
      <c r="S16" s="31">
        <f t="shared" si="2"/>
        <v>98</v>
      </c>
      <c r="T16" s="18">
        <v>11</v>
      </c>
      <c r="U16" s="18">
        <v>1</v>
      </c>
      <c r="V16" s="18">
        <v>5</v>
      </c>
      <c r="W16" s="30">
        <f t="shared" si="3"/>
        <v>17</v>
      </c>
      <c r="X16" s="18">
        <f>896+948</f>
        <v>1844</v>
      </c>
      <c r="Y16" s="34">
        <v>72</v>
      </c>
      <c r="Z16" s="18">
        <f t="shared" si="4"/>
        <v>3.9045553145336225</v>
      </c>
      <c r="AA16" s="18" t="s">
        <v>80</v>
      </c>
      <c r="AB16" s="18" t="s">
        <v>81</v>
      </c>
    </row>
    <row r="17" spans="1:28" s="32" customFormat="1" x14ac:dyDescent="0.3">
      <c r="A17" s="33" t="s">
        <v>61</v>
      </c>
      <c r="B17" s="22" t="s">
        <v>26</v>
      </c>
      <c r="C17" s="21"/>
      <c r="D17" s="21"/>
      <c r="E17" s="21"/>
      <c r="F17" s="18"/>
      <c r="G17" s="18"/>
      <c r="H17" s="18"/>
      <c r="I17" s="18">
        <v>3</v>
      </c>
      <c r="J17" s="18">
        <v>730</v>
      </c>
      <c r="K17" s="18">
        <v>120</v>
      </c>
      <c r="L17" s="29">
        <f t="shared" si="0"/>
        <v>850</v>
      </c>
      <c r="M17" s="18">
        <v>0</v>
      </c>
      <c r="N17" s="18">
        <v>0</v>
      </c>
      <c r="O17" s="29">
        <f t="shared" si="1"/>
        <v>850</v>
      </c>
      <c r="P17" s="18">
        <v>32</v>
      </c>
      <c r="Q17" s="18">
        <v>2</v>
      </c>
      <c r="R17" s="18">
        <v>0</v>
      </c>
      <c r="S17" s="31">
        <f t="shared" si="2"/>
        <v>34</v>
      </c>
      <c r="T17" s="18">
        <v>0</v>
      </c>
      <c r="U17" s="18">
        <v>0</v>
      </c>
      <c r="V17" s="18">
        <v>0</v>
      </c>
      <c r="W17" s="30">
        <f t="shared" si="3"/>
        <v>0</v>
      </c>
      <c r="X17" s="18">
        <f>921+825</f>
        <v>1746</v>
      </c>
      <c r="Y17" s="34">
        <v>36</v>
      </c>
      <c r="Z17" s="18">
        <f t="shared" si="4"/>
        <v>2.0618556701030926</v>
      </c>
      <c r="AA17" s="18" t="s">
        <v>92</v>
      </c>
      <c r="AB17" s="18" t="s">
        <v>93</v>
      </c>
    </row>
    <row r="18" spans="1:28" s="32" customFormat="1" x14ac:dyDescent="0.3">
      <c r="A18" s="33" t="s">
        <v>62</v>
      </c>
      <c r="B18" s="23" t="s">
        <v>27</v>
      </c>
      <c r="C18" s="21"/>
      <c r="D18" s="21"/>
      <c r="E18" s="21"/>
      <c r="F18" s="18"/>
      <c r="G18" s="18"/>
      <c r="H18" s="18"/>
      <c r="I18" s="34"/>
      <c r="J18" s="18"/>
      <c r="K18" s="18"/>
      <c r="L18" s="29">
        <f t="shared" si="0"/>
        <v>0</v>
      </c>
      <c r="M18" s="18"/>
      <c r="N18" s="18"/>
      <c r="O18" s="29">
        <f t="shared" si="1"/>
        <v>0</v>
      </c>
      <c r="P18" s="18"/>
      <c r="Q18" s="18"/>
      <c r="R18" s="18"/>
      <c r="S18" s="31">
        <f t="shared" si="2"/>
        <v>0</v>
      </c>
      <c r="T18" s="18"/>
      <c r="U18" s="18"/>
      <c r="V18" s="18"/>
      <c r="W18" s="30">
        <f t="shared" si="3"/>
        <v>0</v>
      </c>
      <c r="X18" s="18"/>
      <c r="Y18" s="34"/>
      <c r="Z18" s="18" t="e">
        <f t="shared" si="4"/>
        <v>#DIV/0!</v>
      </c>
      <c r="AA18" s="18"/>
      <c r="AB18" s="18"/>
    </row>
    <row r="19" spans="1:28" s="32" customFormat="1" x14ac:dyDescent="0.3">
      <c r="A19" s="33" t="s">
        <v>63</v>
      </c>
      <c r="B19" s="22" t="s">
        <v>28</v>
      </c>
      <c r="C19" s="21"/>
      <c r="D19" s="21"/>
      <c r="E19" s="21"/>
      <c r="F19" s="18"/>
      <c r="G19" s="18"/>
      <c r="H19" s="18"/>
      <c r="I19" s="18"/>
      <c r="J19" s="18"/>
      <c r="K19" s="34"/>
      <c r="L19" s="35">
        <f t="shared" si="0"/>
        <v>0</v>
      </c>
      <c r="M19" s="34"/>
      <c r="N19" s="34"/>
      <c r="O19" s="35">
        <f t="shared" si="1"/>
        <v>0</v>
      </c>
      <c r="P19" s="18"/>
      <c r="Q19" s="18"/>
      <c r="R19" s="18"/>
      <c r="S19" s="31">
        <f t="shared" si="2"/>
        <v>0</v>
      </c>
      <c r="T19" s="18"/>
      <c r="U19" s="18"/>
      <c r="V19" s="18"/>
      <c r="W19" s="30">
        <f t="shared" si="3"/>
        <v>0</v>
      </c>
      <c r="X19" s="18"/>
      <c r="Y19" s="34"/>
      <c r="Z19" s="18" t="e">
        <f t="shared" si="4"/>
        <v>#DIV/0!</v>
      </c>
      <c r="AA19" s="18"/>
      <c r="AB19" s="18"/>
    </row>
    <row r="20" spans="1:28" s="32" customFormat="1" x14ac:dyDescent="0.3">
      <c r="A20" s="33" t="s">
        <v>64</v>
      </c>
      <c r="B20" s="23" t="s">
        <v>29</v>
      </c>
      <c r="C20" s="21"/>
      <c r="D20" s="21"/>
      <c r="E20" s="21"/>
      <c r="F20" s="18"/>
      <c r="G20" s="18"/>
      <c r="H20" s="18"/>
      <c r="I20" s="18"/>
      <c r="J20" s="18"/>
      <c r="K20" s="18"/>
      <c r="L20" s="29">
        <f t="shared" si="0"/>
        <v>0</v>
      </c>
      <c r="M20" s="18"/>
      <c r="N20" s="18"/>
      <c r="O20" s="29">
        <f t="shared" si="1"/>
        <v>0</v>
      </c>
      <c r="P20" s="18"/>
      <c r="Q20" s="18"/>
      <c r="R20" s="18"/>
      <c r="S20" s="31">
        <f t="shared" si="2"/>
        <v>0</v>
      </c>
      <c r="T20" s="18"/>
      <c r="U20" s="18"/>
      <c r="V20" s="18"/>
      <c r="W20" s="30">
        <f t="shared" si="3"/>
        <v>0</v>
      </c>
      <c r="X20" s="18"/>
      <c r="Y20" s="34"/>
      <c r="Z20" s="18" t="e">
        <f t="shared" si="4"/>
        <v>#DIV/0!</v>
      </c>
      <c r="AA20" s="18"/>
      <c r="AB20" s="18"/>
    </row>
    <row r="21" spans="1:28" s="32" customFormat="1" x14ac:dyDescent="0.3">
      <c r="A21" s="33" t="s">
        <v>65</v>
      </c>
      <c r="B21" s="22" t="s">
        <v>30</v>
      </c>
      <c r="C21" s="21"/>
      <c r="D21" s="21"/>
      <c r="E21" s="21"/>
      <c r="F21" s="18"/>
      <c r="G21" s="18"/>
      <c r="H21" s="18"/>
      <c r="I21" s="18"/>
      <c r="J21" s="18"/>
      <c r="K21" s="18"/>
      <c r="L21" s="29">
        <f>SUM(J21:K21)</f>
        <v>0</v>
      </c>
      <c r="M21" s="18"/>
      <c r="N21" s="18"/>
      <c r="O21" s="29">
        <f t="shared" si="1"/>
        <v>0</v>
      </c>
      <c r="P21" s="18"/>
      <c r="Q21" s="18"/>
      <c r="R21" s="18"/>
      <c r="S21" s="31">
        <f t="shared" si="2"/>
        <v>0</v>
      </c>
      <c r="T21" s="18"/>
      <c r="U21" s="18"/>
      <c r="V21" s="18"/>
      <c r="W21" s="30">
        <f t="shared" si="3"/>
        <v>0</v>
      </c>
      <c r="X21" s="36"/>
      <c r="Y21" s="36"/>
      <c r="Z21" s="34" t="e">
        <f t="shared" si="4"/>
        <v>#DIV/0!</v>
      </c>
      <c r="AA21" s="36"/>
      <c r="AB21" s="36"/>
    </row>
    <row r="22" spans="1:28" s="32" customFormat="1" x14ac:dyDescent="0.3">
      <c r="A22" s="33" t="s">
        <v>66</v>
      </c>
      <c r="B22" s="23" t="s">
        <v>31</v>
      </c>
      <c r="C22" s="21"/>
      <c r="D22" s="21"/>
      <c r="E22" s="21"/>
      <c r="F22" s="18"/>
      <c r="G22" s="18"/>
      <c r="H22" s="18"/>
      <c r="I22" s="34"/>
      <c r="J22" s="18"/>
      <c r="K22" s="18"/>
      <c r="L22" s="29">
        <f t="shared" si="0"/>
        <v>0</v>
      </c>
      <c r="M22" s="18"/>
      <c r="N22" s="18"/>
      <c r="O22" s="29">
        <f t="shared" si="1"/>
        <v>0</v>
      </c>
      <c r="P22" s="18"/>
      <c r="Q22" s="18"/>
      <c r="R22" s="18"/>
      <c r="S22" s="31">
        <f t="shared" si="2"/>
        <v>0</v>
      </c>
      <c r="T22" s="18"/>
      <c r="U22" s="18"/>
      <c r="V22" s="18"/>
      <c r="W22" s="30">
        <f t="shared" si="3"/>
        <v>0</v>
      </c>
      <c r="X22" s="18"/>
      <c r="Y22" s="34"/>
      <c r="Z22" s="18" t="e">
        <f t="shared" si="4"/>
        <v>#DIV/0!</v>
      </c>
      <c r="AA22" s="18"/>
      <c r="AB22" s="18"/>
    </row>
    <row r="23" spans="1:28" s="32" customFormat="1" x14ac:dyDescent="0.3">
      <c r="A23" s="33" t="s">
        <v>67</v>
      </c>
      <c r="B23" s="22" t="s">
        <v>32</v>
      </c>
      <c r="C23" s="21"/>
      <c r="D23" s="21"/>
      <c r="E23" s="21"/>
      <c r="F23" s="18"/>
      <c r="G23" s="18"/>
      <c r="H23" s="18"/>
      <c r="I23" s="34"/>
      <c r="J23" s="18"/>
      <c r="K23" s="18"/>
      <c r="L23" s="29">
        <f t="shared" si="0"/>
        <v>0</v>
      </c>
      <c r="M23" s="18"/>
      <c r="N23" s="18"/>
      <c r="O23" s="29">
        <f t="shared" si="1"/>
        <v>0</v>
      </c>
      <c r="P23" s="18"/>
      <c r="Q23" s="18"/>
      <c r="R23" s="18"/>
      <c r="S23" s="31">
        <f t="shared" si="2"/>
        <v>0</v>
      </c>
      <c r="T23" s="18"/>
      <c r="U23" s="18"/>
      <c r="V23" s="18"/>
      <c r="W23" s="30">
        <f t="shared" si="3"/>
        <v>0</v>
      </c>
      <c r="X23" s="18"/>
      <c r="Y23" s="34"/>
      <c r="Z23" s="18" t="e">
        <f t="shared" si="4"/>
        <v>#DIV/0!</v>
      </c>
      <c r="AA23" s="18"/>
      <c r="AB23" s="18"/>
    </row>
    <row r="24" spans="1:28" s="32" customFormat="1" x14ac:dyDescent="0.3">
      <c r="A24" s="33" t="s">
        <v>68</v>
      </c>
      <c r="B24" s="23" t="s">
        <v>33</v>
      </c>
      <c r="C24" s="21"/>
      <c r="D24" s="21"/>
      <c r="E24" s="21"/>
      <c r="F24" s="18"/>
      <c r="G24" s="18"/>
      <c r="H24" s="18"/>
      <c r="I24" s="34"/>
      <c r="J24" s="18"/>
      <c r="K24" s="18"/>
      <c r="L24" s="29">
        <f t="shared" si="0"/>
        <v>0</v>
      </c>
      <c r="M24" s="18"/>
      <c r="N24" s="18"/>
      <c r="O24" s="29">
        <f t="shared" si="1"/>
        <v>0</v>
      </c>
      <c r="P24" s="34"/>
      <c r="Q24" s="34"/>
      <c r="R24" s="18"/>
      <c r="S24" s="31">
        <f t="shared" si="2"/>
        <v>0</v>
      </c>
      <c r="T24" s="18"/>
      <c r="U24" s="18"/>
      <c r="V24" s="18"/>
      <c r="W24" s="30">
        <f t="shared" si="3"/>
        <v>0</v>
      </c>
      <c r="X24" s="18"/>
      <c r="Y24" s="34"/>
      <c r="Z24" s="18" t="e">
        <f t="shared" si="4"/>
        <v>#DIV/0!</v>
      </c>
      <c r="AA24" s="18"/>
      <c r="AB24" s="18"/>
    </row>
    <row r="25" spans="1:28" s="32" customFormat="1" x14ac:dyDescent="0.3">
      <c r="A25" s="33" t="s">
        <v>69</v>
      </c>
      <c r="B25" s="22" t="s">
        <v>34</v>
      </c>
      <c r="C25" s="21"/>
      <c r="D25" s="21"/>
      <c r="E25" s="21"/>
      <c r="F25" s="18"/>
      <c r="G25" s="18"/>
      <c r="H25" s="18"/>
      <c r="I25" s="18"/>
      <c r="J25" s="18"/>
      <c r="K25" s="18"/>
      <c r="L25" s="29">
        <f t="shared" si="0"/>
        <v>0</v>
      </c>
      <c r="M25" s="18"/>
      <c r="N25" s="18"/>
      <c r="O25" s="29">
        <f t="shared" si="1"/>
        <v>0</v>
      </c>
      <c r="P25" s="18"/>
      <c r="Q25" s="18"/>
      <c r="R25" s="18"/>
      <c r="S25" s="31">
        <f t="shared" si="2"/>
        <v>0</v>
      </c>
      <c r="T25" s="18"/>
      <c r="U25" s="18"/>
      <c r="V25" s="18"/>
      <c r="W25" s="30">
        <f t="shared" si="3"/>
        <v>0</v>
      </c>
      <c r="X25" s="18"/>
      <c r="Y25" s="34"/>
      <c r="Z25" s="18" t="e">
        <f t="shared" si="4"/>
        <v>#DIV/0!</v>
      </c>
      <c r="AA25" s="18"/>
      <c r="AB25" s="18"/>
    </row>
    <row r="26" spans="1:28" s="32" customFormat="1" x14ac:dyDescent="0.3">
      <c r="A26" s="33" t="s">
        <v>70</v>
      </c>
      <c r="B26" s="23" t="s">
        <v>35</v>
      </c>
      <c r="C26" s="21"/>
      <c r="D26" s="21"/>
      <c r="E26" s="21"/>
      <c r="F26" s="18"/>
      <c r="G26" s="18"/>
      <c r="H26" s="18"/>
      <c r="I26" s="18"/>
      <c r="J26" s="18"/>
      <c r="K26" s="18"/>
      <c r="L26" s="29">
        <f t="shared" si="0"/>
        <v>0</v>
      </c>
      <c r="M26" s="18"/>
      <c r="N26" s="18"/>
      <c r="O26" s="29">
        <f t="shared" si="1"/>
        <v>0</v>
      </c>
      <c r="P26" s="18"/>
      <c r="Q26" s="18"/>
      <c r="R26" s="18"/>
      <c r="S26" s="31">
        <f t="shared" si="2"/>
        <v>0</v>
      </c>
      <c r="T26" s="18"/>
      <c r="U26" s="18"/>
      <c r="V26" s="18"/>
      <c r="W26" s="30">
        <f t="shared" si="3"/>
        <v>0</v>
      </c>
      <c r="X26" s="18"/>
      <c r="Y26" s="34"/>
      <c r="Z26" s="18" t="e">
        <f t="shared" si="4"/>
        <v>#DIV/0!</v>
      </c>
      <c r="AA26" s="18"/>
      <c r="AB26" s="18"/>
    </row>
    <row r="27" spans="1:28" x14ac:dyDescent="0.3">
      <c r="A27" s="2"/>
      <c r="B27" s="15"/>
      <c r="C27" s="16"/>
      <c r="D27" s="16"/>
      <c r="E27" s="16"/>
      <c r="F27" s="14"/>
      <c r="G27" s="14"/>
      <c r="H27" s="14"/>
      <c r="I27" s="14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9"/>
      <c r="U27" s="19"/>
      <c r="V27" s="19"/>
      <c r="W27" s="19"/>
      <c r="X27" s="20"/>
      <c r="Y27" s="20"/>
      <c r="Z27" s="18"/>
    </row>
    <row r="28" spans="1:28" x14ac:dyDescent="0.3">
      <c r="A28" s="2" t="s">
        <v>7</v>
      </c>
      <c r="I28">
        <f t="shared" ref="I28:Y28" si="5">SUM(I5:I26)</f>
        <v>152</v>
      </c>
      <c r="J28">
        <f t="shared" si="5"/>
        <v>9864</v>
      </c>
      <c r="K28">
        <f t="shared" si="5"/>
        <v>501</v>
      </c>
      <c r="L28">
        <f t="shared" si="5"/>
        <v>10365</v>
      </c>
      <c r="M28">
        <f t="shared" si="5"/>
        <v>0</v>
      </c>
      <c r="N28">
        <f t="shared" si="5"/>
        <v>0</v>
      </c>
      <c r="O28">
        <f t="shared" si="5"/>
        <v>10365</v>
      </c>
      <c r="P28">
        <f t="shared" si="5"/>
        <v>177</v>
      </c>
      <c r="Q28">
        <f t="shared" si="5"/>
        <v>448</v>
      </c>
      <c r="R28">
        <f t="shared" si="5"/>
        <v>1848</v>
      </c>
      <c r="S28">
        <f t="shared" si="5"/>
        <v>2473</v>
      </c>
      <c r="T28">
        <f t="shared" si="5"/>
        <v>40</v>
      </c>
      <c r="U28">
        <f t="shared" si="5"/>
        <v>21</v>
      </c>
      <c r="V28">
        <f t="shared" si="5"/>
        <v>175</v>
      </c>
      <c r="W28">
        <f t="shared" si="5"/>
        <v>236</v>
      </c>
      <c r="X28">
        <f t="shared" si="5"/>
        <v>37085</v>
      </c>
      <c r="Y28">
        <f t="shared" si="5"/>
        <v>1321</v>
      </c>
      <c r="Z28" s="18">
        <f t="shared" si="4"/>
        <v>3.5620870972091141</v>
      </c>
    </row>
    <row r="30" spans="1:28" x14ac:dyDescent="0.3">
      <c r="A30" t="s">
        <v>94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sqref="A1:C168"/>
    </sheetView>
  </sheetViews>
  <sheetFormatPr defaultRowHeight="14.4" x14ac:dyDescent="0.3"/>
  <cols>
    <col min="1" max="2" width="19.88671875" customWidth="1"/>
  </cols>
  <sheetData>
    <row r="1" spans="1:8" ht="15" x14ac:dyDescent="0.35">
      <c r="A1" s="25">
        <v>42532</v>
      </c>
      <c r="B1" s="26">
        <v>61.9</v>
      </c>
      <c r="C1" s="27"/>
      <c r="D1" s="6">
        <f>MAX(B:B)</f>
        <v>64</v>
      </c>
    </row>
    <row r="2" spans="1:8" ht="15" x14ac:dyDescent="0.35">
      <c r="A2" s="25">
        <v>42532.041666666664</v>
      </c>
      <c r="B2" s="26">
        <v>61.5</v>
      </c>
      <c r="C2" s="27"/>
      <c r="D2" s="6">
        <f>MIN(B:B)</f>
        <v>56.3</v>
      </c>
    </row>
    <row r="3" spans="1:8" ht="15" x14ac:dyDescent="0.35">
      <c r="A3" s="25">
        <v>42532.083333333336</v>
      </c>
      <c r="B3" s="26">
        <v>61.2</v>
      </c>
      <c r="C3" s="27"/>
      <c r="D3" s="6">
        <f>AVERAGE(B:B)</f>
        <v>59.977380952380969</v>
      </c>
      <c r="H3" s="7"/>
    </row>
    <row r="4" spans="1:8" ht="15" x14ac:dyDescent="0.35">
      <c r="A4" s="25">
        <v>42532.125</v>
      </c>
      <c r="B4" s="26">
        <v>61</v>
      </c>
      <c r="C4" s="27"/>
      <c r="D4" s="6"/>
    </row>
    <row r="5" spans="1:8" ht="15" x14ac:dyDescent="0.35">
      <c r="A5" s="25">
        <v>42532.166666666664</v>
      </c>
      <c r="B5" s="26">
        <v>60.4</v>
      </c>
      <c r="C5" s="27"/>
      <c r="D5" s="6"/>
    </row>
    <row r="6" spans="1:8" ht="15" x14ac:dyDescent="0.35">
      <c r="A6" s="25">
        <v>42532.208333333336</v>
      </c>
      <c r="B6" s="26">
        <v>60.1</v>
      </c>
      <c r="C6" s="27"/>
      <c r="D6" s="6"/>
    </row>
    <row r="7" spans="1:8" ht="15" x14ac:dyDescent="0.35">
      <c r="A7" s="25">
        <v>42532.25</v>
      </c>
      <c r="B7" s="26">
        <v>59.9</v>
      </c>
      <c r="C7" s="27"/>
      <c r="D7" s="6"/>
    </row>
    <row r="8" spans="1:8" ht="15" x14ac:dyDescent="0.35">
      <c r="A8" s="25">
        <v>42532.291666666664</v>
      </c>
      <c r="B8" s="26">
        <v>59.5</v>
      </c>
      <c r="C8" s="27"/>
      <c r="D8" s="6"/>
    </row>
    <row r="9" spans="1:8" ht="15" x14ac:dyDescent="0.35">
      <c r="A9" s="25">
        <v>42532.333333333336</v>
      </c>
      <c r="B9" s="26">
        <v>59.2</v>
      </c>
      <c r="C9" s="27"/>
      <c r="D9" s="6"/>
    </row>
    <row r="10" spans="1:8" ht="15" x14ac:dyDescent="0.35">
      <c r="A10" s="25">
        <v>42532.375</v>
      </c>
      <c r="B10" s="26">
        <v>59.4</v>
      </c>
      <c r="C10" s="27"/>
      <c r="D10" s="6"/>
    </row>
    <row r="11" spans="1:8" ht="15" x14ac:dyDescent="0.35">
      <c r="A11" s="25">
        <v>42532.416666666664</v>
      </c>
      <c r="B11" s="26">
        <v>59.5</v>
      </c>
      <c r="C11" s="27"/>
      <c r="D11" s="6"/>
    </row>
    <row r="12" spans="1:8" ht="15" x14ac:dyDescent="0.35">
      <c r="A12" s="25">
        <v>42532.458333333336</v>
      </c>
      <c r="B12" s="26">
        <v>59.9</v>
      </c>
      <c r="C12" s="27"/>
      <c r="D12" s="6"/>
    </row>
    <row r="13" spans="1:8" ht="15" x14ac:dyDescent="0.35">
      <c r="A13" s="25">
        <v>42532.5</v>
      </c>
      <c r="B13" s="26">
        <v>59.9</v>
      </c>
      <c r="C13" s="27"/>
      <c r="D13" s="6"/>
    </row>
    <row r="14" spans="1:8" ht="15" x14ac:dyDescent="0.35">
      <c r="A14" s="25">
        <v>42532.541666666664</v>
      </c>
      <c r="B14" s="26">
        <v>60.6</v>
      </c>
      <c r="C14" s="27"/>
      <c r="D14" s="6"/>
    </row>
    <row r="15" spans="1:8" ht="15" x14ac:dyDescent="0.35">
      <c r="A15" s="25">
        <v>42532.583333333336</v>
      </c>
      <c r="B15" s="26">
        <v>61.2</v>
      </c>
      <c r="C15" s="27"/>
      <c r="D15" s="6"/>
    </row>
    <row r="16" spans="1:8" ht="15" x14ac:dyDescent="0.35">
      <c r="A16" s="25">
        <v>42532.625</v>
      </c>
      <c r="B16" s="26">
        <v>61</v>
      </c>
      <c r="C16" s="27"/>
      <c r="D16" s="6"/>
    </row>
    <row r="17" spans="1:4" ht="15" x14ac:dyDescent="0.35">
      <c r="A17" s="25">
        <v>42532.666666666664</v>
      </c>
      <c r="B17" s="26">
        <v>61.3</v>
      </c>
      <c r="C17" s="27"/>
      <c r="D17" s="6"/>
    </row>
    <row r="18" spans="1:4" ht="15" x14ac:dyDescent="0.35">
      <c r="A18" s="25">
        <v>42532.708333333336</v>
      </c>
      <c r="B18" s="26">
        <v>62.1</v>
      </c>
      <c r="C18" s="27"/>
      <c r="D18" s="6"/>
    </row>
    <row r="19" spans="1:4" ht="15" x14ac:dyDescent="0.35">
      <c r="A19" s="25">
        <v>42532.75</v>
      </c>
      <c r="B19" s="26">
        <v>62.4</v>
      </c>
      <c r="C19" s="27"/>
      <c r="D19" s="6"/>
    </row>
    <row r="20" spans="1:4" ht="15" x14ac:dyDescent="0.35">
      <c r="A20" s="25">
        <v>42532.791666666664</v>
      </c>
      <c r="B20" s="26">
        <v>62.6</v>
      </c>
      <c r="C20" s="27"/>
      <c r="D20" s="6"/>
    </row>
    <row r="21" spans="1:4" ht="15" x14ac:dyDescent="0.35">
      <c r="A21" s="25">
        <v>42532.833333333336</v>
      </c>
      <c r="B21" s="26">
        <v>62.4</v>
      </c>
      <c r="C21" s="27"/>
      <c r="D21" s="6"/>
    </row>
    <row r="22" spans="1:4" ht="15" x14ac:dyDescent="0.35">
      <c r="A22" s="25">
        <v>42532.875</v>
      </c>
      <c r="B22" s="26">
        <v>62.2</v>
      </c>
      <c r="C22" s="27"/>
      <c r="D22" s="6"/>
    </row>
    <row r="23" spans="1:4" ht="15" x14ac:dyDescent="0.35">
      <c r="A23" s="25">
        <v>42532.916666666664</v>
      </c>
      <c r="B23" s="26">
        <v>61.9</v>
      </c>
      <c r="C23" s="27"/>
      <c r="D23" s="6"/>
    </row>
    <row r="24" spans="1:4" ht="15" x14ac:dyDescent="0.35">
      <c r="A24" s="25">
        <v>42532.958333333336</v>
      </c>
      <c r="B24" s="26">
        <v>61.7</v>
      </c>
      <c r="C24" s="27"/>
      <c r="D24" s="6"/>
    </row>
    <row r="25" spans="1:4" ht="15" x14ac:dyDescent="0.35">
      <c r="A25" s="25">
        <v>42533</v>
      </c>
      <c r="B25" s="26">
        <v>61.2</v>
      </c>
      <c r="C25" s="27"/>
      <c r="D25" s="6"/>
    </row>
    <row r="26" spans="1:4" ht="15" x14ac:dyDescent="0.35">
      <c r="A26" s="25">
        <v>42533.041666666664</v>
      </c>
      <c r="B26" s="26">
        <v>60.8</v>
      </c>
      <c r="C26" s="27"/>
      <c r="D26" s="6"/>
    </row>
    <row r="27" spans="1:4" ht="15" x14ac:dyDescent="0.35">
      <c r="A27" s="25">
        <v>42533.083333333336</v>
      </c>
      <c r="B27" s="26">
        <v>60.4</v>
      </c>
      <c r="C27" s="27"/>
      <c r="D27" s="6"/>
    </row>
    <row r="28" spans="1:4" ht="15" x14ac:dyDescent="0.35">
      <c r="A28" s="25">
        <v>42533.125</v>
      </c>
      <c r="B28" s="26">
        <v>60.1</v>
      </c>
      <c r="C28" s="27"/>
      <c r="D28" s="6"/>
    </row>
    <row r="29" spans="1:4" ht="15" x14ac:dyDescent="0.35">
      <c r="A29" s="25">
        <v>42533.166666666664</v>
      </c>
      <c r="B29" s="26">
        <v>59.7</v>
      </c>
      <c r="C29" s="27"/>
      <c r="D29" s="6"/>
    </row>
    <row r="30" spans="1:4" ht="15" x14ac:dyDescent="0.35">
      <c r="A30" s="25">
        <v>42533.208333333336</v>
      </c>
      <c r="B30" s="26">
        <v>59.4</v>
      </c>
      <c r="C30" s="27"/>
      <c r="D30" s="6"/>
    </row>
    <row r="31" spans="1:4" ht="15" x14ac:dyDescent="0.35">
      <c r="A31" s="25">
        <v>42533.25</v>
      </c>
      <c r="B31" s="26">
        <v>59</v>
      </c>
      <c r="C31" s="27"/>
      <c r="D31" s="6"/>
    </row>
    <row r="32" spans="1:4" ht="15" x14ac:dyDescent="0.35">
      <c r="A32" s="25">
        <v>42533.291666666664</v>
      </c>
      <c r="B32" s="26">
        <v>58.6</v>
      </c>
      <c r="C32" s="27"/>
      <c r="D32" s="6"/>
    </row>
    <row r="33" spans="1:4" ht="15" x14ac:dyDescent="0.35">
      <c r="A33" s="25">
        <v>42533.333333333336</v>
      </c>
      <c r="B33" s="26">
        <v>58.3</v>
      </c>
      <c r="C33" s="27"/>
      <c r="D33" s="6"/>
    </row>
    <row r="34" spans="1:4" ht="15" x14ac:dyDescent="0.35">
      <c r="A34" s="25">
        <v>42533.375</v>
      </c>
      <c r="B34" s="26">
        <v>58.3</v>
      </c>
      <c r="C34" s="27"/>
      <c r="D34" s="6"/>
    </row>
    <row r="35" spans="1:4" ht="15" x14ac:dyDescent="0.35">
      <c r="A35" s="25">
        <v>42533.416666666664</v>
      </c>
      <c r="B35" s="26">
        <v>58.5</v>
      </c>
      <c r="C35" s="27"/>
      <c r="D35" s="6"/>
    </row>
    <row r="36" spans="1:4" ht="15" x14ac:dyDescent="0.35">
      <c r="A36" s="25">
        <v>42533.458333333336</v>
      </c>
      <c r="B36" s="26">
        <v>59.2</v>
      </c>
      <c r="C36" s="27"/>
      <c r="D36" s="6"/>
    </row>
    <row r="37" spans="1:4" ht="15" x14ac:dyDescent="0.35">
      <c r="A37" s="25">
        <v>42533.5</v>
      </c>
      <c r="B37" s="26">
        <v>59.2</v>
      </c>
      <c r="C37" s="27"/>
      <c r="D37" s="6"/>
    </row>
    <row r="38" spans="1:4" ht="15" x14ac:dyDescent="0.35">
      <c r="A38" s="25">
        <v>42533.541666666664</v>
      </c>
      <c r="B38" s="26">
        <v>60.4</v>
      </c>
      <c r="C38" s="27"/>
      <c r="D38" s="6"/>
    </row>
    <row r="39" spans="1:4" ht="15" x14ac:dyDescent="0.35">
      <c r="A39" s="25">
        <v>42533.583333333336</v>
      </c>
      <c r="B39" s="26">
        <v>61.3</v>
      </c>
      <c r="C39" s="27"/>
      <c r="D39" s="6"/>
    </row>
    <row r="40" spans="1:4" ht="15" x14ac:dyDescent="0.35">
      <c r="A40" s="25">
        <v>42533.625</v>
      </c>
      <c r="B40" s="26">
        <v>62.1</v>
      </c>
      <c r="C40" s="27"/>
      <c r="D40" s="6"/>
    </row>
    <row r="41" spans="1:4" ht="15" x14ac:dyDescent="0.35">
      <c r="A41" s="25">
        <v>42533.666666666664</v>
      </c>
      <c r="B41" s="26">
        <v>62.8</v>
      </c>
      <c r="C41" s="27"/>
      <c r="D41" s="6"/>
    </row>
    <row r="42" spans="1:4" ht="15" x14ac:dyDescent="0.35">
      <c r="A42" s="25">
        <v>42533.708333333336</v>
      </c>
      <c r="B42" s="26">
        <v>63.3</v>
      </c>
      <c r="C42" s="27"/>
      <c r="D42" s="6"/>
    </row>
    <row r="43" spans="1:4" ht="15" x14ac:dyDescent="0.35">
      <c r="A43" s="25">
        <v>42533.75</v>
      </c>
      <c r="B43" s="26">
        <v>63.9</v>
      </c>
      <c r="C43" s="27"/>
      <c r="D43" s="6"/>
    </row>
    <row r="44" spans="1:4" ht="15" x14ac:dyDescent="0.35">
      <c r="A44" s="25">
        <v>42533.791666666664</v>
      </c>
      <c r="B44" s="26">
        <v>64</v>
      </c>
      <c r="C44" s="27"/>
      <c r="D44" s="6"/>
    </row>
    <row r="45" spans="1:4" ht="15" x14ac:dyDescent="0.35">
      <c r="A45" s="25">
        <v>42533.833333333336</v>
      </c>
      <c r="B45" s="26">
        <v>63.9</v>
      </c>
      <c r="C45" s="27"/>
      <c r="D45" s="6"/>
    </row>
    <row r="46" spans="1:4" ht="15" x14ac:dyDescent="0.35">
      <c r="A46" s="25">
        <v>42533.875</v>
      </c>
      <c r="B46" s="26">
        <v>63.9</v>
      </c>
      <c r="C46" s="27"/>
      <c r="D46" s="6"/>
    </row>
    <row r="47" spans="1:4" ht="15" x14ac:dyDescent="0.35">
      <c r="A47" s="25">
        <v>42533.916666666664</v>
      </c>
      <c r="B47" s="26">
        <v>63.5</v>
      </c>
      <c r="C47" s="27"/>
      <c r="D47" s="6"/>
    </row>
    <row r="48" spans="1:4" ht="15" x14ac:dyDescent="0.35">
      <c r="A48" s="25">
        <v>42533.958333333336</v>
      </c>
      <c r="B48" s="26">
        <v>63.3</v>
      </c>
      <c r="C48" s="27"/>
      <c r="D48" s="6"/>
    </row>
    <row r="49" spans="1:4" ht="15" x14ac:dyDescent="0.35">
      <c r="A49" s="25">
        <v>42534</v>
      </c>
      <c r="B49" s="26">
        <v>63</v>
      </c>
      <c r="C49" s="27"/>
      <c r="D49" s="6"/>
    </row>
    <row r="50" spans="1:4" ht="15" x14ac:dyDescent="0.35">
      <c r="A50" s="25">
        <v>42534.041666666664</v>
      </c>
      <c r="B50" s="26">
        <v>62.6</v>
      </c>
      <c r="C50" s="27"/>
      <c r="D50" s="6"/>
    </row>
    <row r="51" spans="1:4" ht="15" x14ac:dyDescent="0.35">
      <c r="A51" s="25">
        <v>42534.083333333336</v>
      </c>
      <c r="B51" s="26">
        <v>62.1</v>
      </c>
      <c r="C51" s="27"/>
      <c r="D51" s="6"/>
    </row>
    <row r="52" spans="1:4" ht="15" x14ac:dyDescent="0.35">
      <c r="A52" s="25">
        <v>42534.125</v>
      </c>
      <c r="B52" s="26">
        <v>61.9</v>
      </c>
      <c r="C52" s="27"/>
      <c r="D52" s="6"/>
    </row>
    <row r="53" spans="1:4" ht="15" x14ac:dyDescent="0.35">
      <c r="A53" s="25">
        <v>42534.166666666664</v>
      </c>
      <c r="B53" s="26">
        <v>61.3</v>
      </c>
      <c r="C53" s="27"/>
      <c r="D53" s="6"/>
    </row>
    <row r="54" spans="1:4" ht="15" x14ac:dyDescent="0.35">
      <c r="A54" s="25">
        <v>42534.208333333336</v>
      </c>
      <c r="B54" s="26">
        <v>61</v>
      </c>
      <c r="C54" s="27"/>
      <c r="D54" s="6"/>
    </row>
    <row r="55" spans="1:4" ht="15" x14ac:dyDescent="0.35">
      <c r="A55" s="25">
        <v>42534.25</v>
      </c>
      <c r="B55" s="26">
        <v>60.6</v>
      </c>
      <c r="C55" s="27"/>
      <c r="D55" s="6"/>
    </row>
    <row r="56" spans="1:4" ht="15" x14ac:dyDescent="0.35">
      <c r="A56" s="25">
        <v>42534.291666666664</v>
      </c>
      <c r="B56" s="26">
        <v>60.3</v>
      </c>
      <c r="C56" s="27"/>
      <c r="D56" s="6"/>
    </row>
    <row r="57" spans="1:4" ht="15" x14ac:dyDescent="0.35">
      <c r="A57" s="25">
        <v>42534.333333333336</v>
      </c>
      <c r="B57" s="26">
        <v>60.3</v>
      </c>
      <c r="C57" s="27"/>
      <c r="D57" s="6"/>
    </row>
    <row r="58" spans="1:4" ht="15" x14ac:dyDescent="0.35">
      <c r="A58" s="25">
        <v>42534.375</v>
      </c>
      <c r="B58" s="26">
        <v>60.1</v>
      </c>
      <c r="C58" s="27"/>
      <c r="D58" s="6"/>
    </row>
    <row r="59" spans="1:4" ht="15" x14ac:dyDescent="0.35">
      <c r="A59" s="25">
        <v>42534.416666666664</v>
      </c>
      <c r="B59" s="26">
        <v>60.3</v>
      </c>
      <c r="C59" s="27"/>
      <c r="D59" s="6"/>
    </row>
    <row r="60" spans="1:4" ht="15" x14ac:dyDescent="0.35">
      <c r="A60" s="25">
        <v>42534.458333333336</v>
      </c>
      <c r="B60" s="26">
        <v>60.4</v>
      </c>
      <c r="C60" s="27"/>
      <c r="D60" s="6"/>
    </row>
    <row r="61" spans="1:4" ht="15" x14ac:dyDescent="0.35">
      <c r="A61" s="25">
        <v>42534.5</v>
      </c>
      <c r="B61" s="26">
        <v>61</v>
      </c>
      <c r="C61" s="27"/>
      <c r="D61" s="6"/>
    </row>
    <row r="62" spans="1:4" ht="15" x14ac:dyDescent="0.35">
      <c r="A62" s="25">
        <v>42534.541666666664</v>
      </c>
      <c r="B62" s="26">
        <v>61.5</v>
      </c>
      <c r="C62" s="27"/>
      <c r="D62" s="6"/>
    </row>
    <row r="63" spans="1:4" ht="15" x14ac:dyDescent="0.35">
      <c r="A63" s="25">
        <v>42534.583333333336</v>
      </c>
      <c r="B63" s="26">
        <v>61.9</v>
      </c>
      <c r="C63" s="27"/>
      <c r="D63" s="6"/>
    </row>
    <row r="64" spans="1:4" ht="15" x14ac:dyDescent="0.35">
      <c r="A64" s="25">
        <v>42534.625</v>
      </c>
      <c r="B64" s="26">
        <v>62.6</v>
      </c>
      <c r="C64" s="27"/>
      <c r="D64" s="6"/>
    </row>
    <row r="65" spans="1:4" ht="15" x14ac:dyDescent="0.35">
      <c r="A65" s="25">
        <v>42534.666666666664</v>
      </c>
      <c r="B65" s="26">
        <v>63</v>
      </c>
      <c r="C65" s="27"/>
      <c r="D65" s="6"/>
    </row>
    <row r="66" spans="1:4" ht="15" x14ac:dyDescent="0.35">
      <c r="A66" s="25">
        <v>42534.708333333336</v>
      </c>
      <c r="B66" s="26">
        <v>63.1</v>
      </c>
      <c r="C66" s="27"/>
      <c r="D66" s="6"/>
    </row>
    <row r="67" spans="1:4" ht="15" x14ac:dyDescent="0.35">
      <c r="A67" s="25">
        <v>42534.75</v>
      </c>
      <c r="B67" s="26">
        <v>63.5</v>
      </c>
      <c r="C67" s="27"/>
      <c r="D67" s="6"/>
    </row>
    <row r="68" spans="1:4" ht="15" x14ac:dyDescent="0.35">
      <c r="A68" s="25">
        <v>42534.791666666664</v>
      </c>
      <c r="B68" s="26">
        <v>63.7</v>
      </c>
      <c r="C68" s="27"/>
      <c r="D68" s="6"/>
    </row>
    <row r="69" spans="1:4" ht="15" x14ac:dyDescent="0.35">
      <c r="A69" s="25">
        <v>42534.833333333336</v>
      </c>
      <c r="B69" s="26">
        <v>62.8</v>
      </c>
      <c r="C69" s="27"/>
      <c r="D69" s="6"/>
    </row>
    <row r="70" spans="1:4" ht="15" x14ac:dyDescent="0.35">
      <c r="A70" s="25">
        <v>42534.875</v>
      </c>
      <c r="B70" s="26">
        <v>62.6</v>
      </c>
      <c r="C70" s="27"/>
      <c r="D70" s="6"/>
    </row>
    <row r="71" spans="1:4" ht="15" x14ac:dyDescent="0.35">
      <c r="A71" s="25">
        <v>42534.916666666664</v>
      </c>
      <c r="B71" s="26">
        <v>62.4</v>
      </c>
      <c r="C71" s="27"/>
      <c r="D71" s="6"/>
    </row>
    <row r="72" spans="1:4" ht="15" x14ac:dyDescent="0.35">
      <c r="A72" s="25">
        <v>42534.958333333336</v>
      </c>
      <c r="B72" s="26">
        <v>62.2</v>
      </c>
      <c r="C72" s="27"/>
      <c r="D72" s="6"/>
    </row>
    <row r="73" spans="1:4" ht="15" x14ac:dyDescent="0.35">
      <c r="A73" s="25">
        <v>42535</v>
      </c>
      <c r="B73" s="26">
        <v>62.1</v>
      </c>
      <c r="C73" s="27"/>
      <c r="D73" s="6"/>
    </row>
    <row r="74" spans="1:4" ht="15" x14ac:dyDescent="0.35">
      <c r="A74" s="25">
        <v>42535.041666666664</v>
      </c>
      <c r="B74" s="26">
        <v>61.5</v>
      </c>
      <c r="C74" s="27"/>
      <c r="D74" s="6"/>
    </row>
    <row r="75" spans="1:4" ht="15" x14ac:dyDescent="0.35">
      <c r="A75" s="25">
        <v>42535.083333333336</v>
      </c>
      <c r="B75" s="26">
        <v>61.9</v>
      </c>
      <c r="C75" s="27"/>
      <c r="D75" s="6"/>
    </row>
    <row r="76" spans="1:4" ht="15" x14ac:dyDescent="0.35">
      <c r="A76" s="25">
        <v>42535.125</v>
      </c>
      <c r="B76" s="26">
        <v>61.5</v>
      </c>
      <c r="C76" s="27"/>
      <c r="D76" s="6"/>
    </row>
    <row r="77" spans="1:4" ht="15" x14ac:dyDescent="0.35">
      <c r="A77" s="25">
        <v>42535.166666666664</v>
      </c>
      <c r="B77" s="26">
        <v>61.3</v>
      </c>
      <c r="C77" s="27"/>
      <c r="D77" s="6"/>
    </row>
    <row r="78" spans="1:4" ht="15" x14ac:dyDescent="0.35">
      <c r="A78" s="25">
        <v>42535.208333333336</v>
      </c>
      <c r="B78" s="26">
        <v>61</v>
      </c>
      <c r="C78" s="27"/>
      <c r="D78" s="6"/>
    </row>
    <row r="79" spans="1:4" ht="15" x14ac:dyDescent="0.35">
      <c r="A79" s="25">
        <v>42535.25</v>
      </c>
      <c r="B79" s="26">
        <v>60.8</v>
      </c>
      <c r="C79" s="27"/>
      <c r="D79" s="6"/>
    </row>
    <row r="80" spans="1:4" ht="15" x14ac:dyDescent="0.35">
      <c r="A80" s="25">
        <v>42535.291666666664</v>
      </c>
      <c r="B80" s="26">
        <v>60.6</v>
      </c>
      <c r="C80" s="27"/>
      <c r="D80" s="6"/>
    </row>
    <row r="81" spans="1:6" ht="15" x14ac:dyDescent="0.35">
      <c r="A81" s="25">
        <v>42535.333333333336</v>
      </c>
      <c r="B81" s="26">
        <v>60.4</v>
      </c>
      <c r="C81" s="27"/>
      <c r="D81" s="6"/>
    </row>
    <row r="82" spans="1:6" ht="15" x14ac:dyDescent="0.35">
      <c r="A82" s="25">
        <v>42535.375</v>
      </c>
      <c r="B82" s="26">
        <v>59.7</v>
      </c>
      <c r="C82" s="27"/>
      <c r="D82" s="6"/>
    </row>
    <row r="83" spans="1:6" ht="15" x14ac:dyDescent="0.35">
      <c r="A83" s="25">
        <v>42535.416666666664</v>
      </c>
      <c r="B83" s="26">
        <v>59.9</v>
      </c>
      <c r="C83" s="27"/>
      <c r="D83" s="6"/>
    </row>
    <row r="84" spans="1:6" ht="15" x14ac:dyDescent="0.35">
      <c r="A84" s="25">
        <v>42535.458333333336</v>
      </c>
      <c r="B84" s="26">
        <v>60.8</v>
      </c>
      <c r="C84" s="27"/>
      <c r="D84" s="6"/>
    </row>
    <row r="85" spans="1:6" ht="15" x14ac:dyDescent="0.35">
      <c r="A85" s="25">
        <v>42535.5</v>
      </c>
      <c r="B85" s="26">
        <v>61</v>
      </c>
      <c r="C85" s="27"/>
      <c r="D85" s="6"/>
    </row>
    <row r="86" spans="1:6" ht="15" x14ac:dyDescent="0.35">
      <c r="A86" s="25">
        <v>42535.541666666664</v>
      </c>
      <c r="B86" s="26">
        <v>61.3</v>
      </c>
      <c r="C86" s="27"/>
      <c r="D86" s="6"/>
    </row>
    <row r="87" spans="1:6" ht="15" x14ac:dyDescent="0.35">
      <c r="A87" s="25">
        <v>42535.583333333336</v>
      </c>
      <c r="B87" s="26">
        <v>61.3</v>
      </c>
      <c r="C87" s="27"/>
      <c r="D87" s="6"/>
    </row>
    <row r="88" spans="1:6" ht="15" x14ac:dyDescent="0.35">
      <c r="A88" s="25">
        <v>42535.625</v>
      </c>
      <c r="B88" s="26">
        <v>61.7</v>
      </c>
      <c r="C88" s="27"/>
      <c r="D88" s="6"/>
    </row>
    <row r="89" spans="1:6" ht="15" x14ac:dyDescent="0.35">
      <c r="A89" s="25">
        <v>42535.666666666664</v>
      </c>
      <c r="B89" s="26">
        <v>61.7</v>
      </c>
      <c r="C89" s="27"/>
      <c r="D89" s="6"/>
    </row>
    <row r="90" spans="1:6" ht="15" x14ac:dyDescent="0.35">
      <c r="A90" s="25">
        <v>42535.708333333336</v>
      </c>
      <c r="B90" s="26">
        <v>61.9</v>
      </c>
      <c r="C90" s="27"/>
      <c r="D90" s="27"/>
      <c r="F90" s="6"/>
    </row>
    <row r="91" spans="1:6" ht="15" x14ac:dyDescent="0.35">
      <c r="A91" s="25">
        <v>42535.75</v>
      </c>
      <c r="B91" s="26">
        <v>61.9</v>
      </c>
      <c r="C91" s="27"/>
      <c r="D91" s="27"/>
      <c r="F91" s="6"/>
    </row>
    <row r="92" spans="1:6" ht="15" x14ac:dyDescent="0.35">
      <c r="A92" s="25">
        <v>42535.791666666664</v>
      </c>
      <c r="B92" s="26">
        <v>60.8</v>
      </c>
      <c r="C92" s="27"/>
      <c r="D92" s="27"/>
      <c r="F92" s="6"/>
    </row>
    <row r="93" spans="1:6" ht="15" x14ac:dyDescent="0.35">
      <c r="A93" s="25">
        <v>42535.833333333336</v>
      </c>
      <c r="B93" s="26">
        <v>60.4</v>
      </c>
      <c r="C93" s="27"/>
      <c r="D93" s="27"/>
      <c r="F93" s="6"/>
    </row>
    <row r="94" spans="1:6" ht="15" x14ac:dyDescent="0.35">
      <c r="A94" s="25">
        <v>42535.875</v>
      </c>
      <c r="B94" s="26">
        <v>60.6</v>
      </c>
      <c r="C94" s="27"/>
      <c r="D94" s="27"/>
      <c r="F94" s="6"/>
    </row>
    <row r="95" spans="1:6" ht="15" x14ac:dyDescent="0.35">
      <c r="A95" s="25">
        <v>42535.916666666664</v>
      </c>
      <c r="B95" s="26">
        <v>60.6</v>
      </c>
      <c r="C95" s="27"/>
      <c r="D95" s="27"/>
      <c r="F95" s="6"/>
    </row>
    <row r="96" spans="1:6" ht="15" x14ac:dyDescent="0.35">
      <c r="A96" s="25">
        <v>42535.958333333336</v>
      </c>
      <c r="B96" s="26">
        <v>60.4</v>
      </c>
      <c r="C96" s="27"/>
      <c r="D96" s="27"/>
      <c r="F96" s="6"/>
    </row>
    <row r="97" spans="1:6" ht="15" x14ac:dyDescent="0.35">
      <c r="A97" s="25">
        <v>42536</v>
      </c>
      <c r="B97" s="26">
        <v>60.1</v>
      </c>
      <c r="C97" s="27"/>
      <c r="D97" s="27"/>
      <c r="F97" s="6"/>
    </row>
    <row r="98" spans="1:6" ht="15" x14ac:dyDescent="0.35">
      <c r="A98" s="25">
        <v>42536.041666666664</v>
      </c>
      <c r="B98" s="26">
        <v>59.9</v>
      </c>
      <c r="C98" s="27"/>
      <c r="D98" s="27"/>
      <c r="F98" s="6"/>
    </row>
    <row r="99" spans="1:6" ht="15" x14ac:dyDescent="0.35">
      <c r="A99" s="25">
        <v>42536.083333333336</v>
      </c>
      <c r="B99" s="26">
        <v>59.5</v>
      </c>
      <c r="C99" s="27"/>
      <c r="D99" s="27"/>
      <c r="F99" s="6"/>
    </row>
    <row r="100" spans="1:6" ht="15" x14ac:dyDescent="0.35">
      <c r="A100" s="25">
        <v>42536.125</v>
      </c>
      <c r="B100" s="26">
        <v>59.4</v>
      </c>
      <c r="C100" s="27"/>
      <c r="D100" s="27"/>
      <c r="F100" s="6"/>
    </row>
    <row r="101" spans="1:6" ht="15" x14ac:dyDescent="0.35">
      <c r="A101" s="25">
        <v>42536.166666666664</v>
      </c>
      <c r="B101" s="26">
        <v>58.8</v>
      </c>
      <c r="C101" s="27"/>
      <c r="D101" s="27"/>
      <c r="F101" s="6"/>
    </row>
    <row r="102" spans="1:6" ht="15" x14ac:dyDescent="0.35">
      <c r="A102" s="25">
        <v>42536.208333333336</v>
      </c>
      <c r="B102" s="26">
        <v>58.6</v>
      </c>
      <c r="C102" s="27"/>
      <c r="D102" s="27"/>
      <c r="F102" s="6"/>
    </row>
    <row r="103" spans="1:6" ht="15" x14ac:dyDescent="0.35">
      <c r="A103" s="25">
        <v>42536.25</v>
      </c>
      <c r="B103" s="26">
        <v>58.3</v>
      </c>
      <c r="C103" s="27"/>
      <c r="D103" s="27"/>
      <c r="F103" s="6"/>
    </row>
    <row r="104" spans="1:6" ht="15" x14ac:dyDescent="0.35">
      <c r="A104" s="25">
        <v>42536.291666666664</v>
      </c>
      <c r="B104" s="26">
        <v>58.1</v>
      </c>
      <c r="C104" s="27"/>
      <c r="D104" s="27"/>
      <c r="F104" s="6"/>
    </row>
    <row r="105" spans="1:6" ht="15" x14ac:dyDescent="0.35">
      <c r="A105" s="25">
        <v>42536.333333333336</v>
      </c>
      <c r="B105" s="26">
        <v>57.7</v>
      </c>
      <c r="C105" s="27"/>
      <c r="D105" s="27"/>
      <c r="F105" s="6"/>
    </row>
    <row r="106" spans="1:6" ht="15" x14ac:dyDescent="0.35">
      <c r="A106" s="25">
        <v>42536.375</v>
      </c>
      <c r="B106" s="26">
        <v>57.6</v>
      </c>
      <c r="C106" s="27"/>
      <c r="D106" s="27"/>
      <c r="F106" s="6"/>
    </row>
    <row r="107" spans="1:6" ht="15" x14ac:dyDescent="0.35">
      <c r="A107" s="25">
        <v>42536.416666666664</v>
      </c>
      <c r="B107" s="26">
        <v>57.6</v>
      </c>
      <c r="C107" s="27"/>
      <c r="D107" s="27"/>
      <c r="F107" s="6"/>
    </row>
    <row r="108" spans="1:6" ht="15" x14ac:dyDescent="0.35">
      <c r="A108" s="25">
        <v>42536.458333333336</v>
      </c>
      <c r="B108" s="26">
        <v>57.7</v>
      </c>
      <c r="C108" s="27"/>
      <c r="D108" s="27"/>
      <c r="F108" s="6"/>
    </row>
    <row r="109" spans="1:6" ht="15" x14ac:dyDescent="0.35">
      <c r="A109" s="25">
        <v>42536.5</v>
      </c>
      <c r="B109" s="26">
        <v>57.9</v>
      </c>
      <c r="C109" s="27"/>
      <c r="D109" s="27"/>
      <c r="F109" s="6"/>
    </row>
    <row r="110" spans="1:6" ht="15" x14ac:dyDescent="0.35">
      <c r="A110" s="25">
        <v>42536.541666666664</v>
      </c>
      <c r="B110" s="26">
        <v>57.9</v>
      </c>
      <c r="C110" s="27"/>
      <c r="D110" s="27"/>
      <c r="F110" s="6"/>
    </row>
    <row r="111" spans="1:6" ht="15" x14ac:dyDescent="0.35">
      <c r="A111" s="25">
        <v>42536.583333333336</v>
      </c>
      <c r="B111" s="26">
        <v>57.7</v>
      </c>
      <c r="C111" s="27"/>
      <c r="D111" s="27"/>
      <c r="F111" s="6"/>
    </row>
    <row r="112" spans="1:6" ht="15" x14ac:dyDescent="0.35">
      <c r="A112" s="25">
        <v>42536.625</v>
      </c>
      <c r="B112" s="26">
        <v>58.1</v>
      </c>
      <c r="C112" s="27"/>
      <c r="D112" s="27"/>
      <c r="F112" s="6"/>
    </row>
    <row r="113" spans="1:6" ht="15" x14ac:dyDescent="0.35">
      <c r="A113" s="25">
        <v>42536.666666666664</v>
      </c>
      <c r="B113" s="26">
        <v>58.5</v>
      </c>
      <c r="C113" s="27"/>
      <c r="D113" s="27"/>
      <c r="F113" s="6"/>
    </row>
    <row r="114" spans="1:6" ht="15" x14ac:dyDescent="0.35">
      <c r="A114" s="25">
        <v>42536.708333333336</v>
      </c>
      <c r="B114" s="26">
        <v>58.8</v>
      </c>
      <c r="C114" s="27"/>
      <c r="D114" s="27"/>
      <c r="F114" s="6"/>
    </row>
    <row r="115" spans="1:6" ht="15" x14ac:dyDescent="0.35">
      <c r="A115" s="25">
        <v>42536.75</v>
      </c>
      <c r="B115" s="26">
        <v>59.2</v>
      </c>
      <c r="C115" s="27"/>
      <c r="D115" s="27"/>
      <c r="F115" s="6"/>
    </row>
    <row r="116" spans="1:6" ht="15" x14ac:dyDescent="0.35">
      <c r="A116" s="25">
        <v>42536.791666666664</v>
      </c>
      <c r="B116" s="26">
        <v>59.9</v>
      </c>
      <c r="C116" s="27"/>
      <c r="D116" s="27"/>
      <c r="F116" s="6"/>
    </row>
    <row r="117" spans="1:6" ht="15" x14ac:dyDescent="0.35">
      <c r="A117" s="25">
        <v>42536.833333333336</v>
      </c>
      <c r="B117" s="26">
        <v>59.7</v>
      </c>
      <c r="C117" s="27"/>
      <c r="D117" s="27"/>
      <c r="F117" s="6"/>
    </row>
    <row r="118" spans="1:6" ht="15" x14ac:dyDescent="0.35">
      <c r="A118" s="25">
        <v>42536.875</v>
      </c>
      <c r="B118" s="26">
        <v>59.7</v>
      </c>
      <c r="C118" s="27"/>
      <c r="D118" s="27"/>
      <c r="F118" s="6"/>
    </row>
    <row r="119" spans="1:6" ht="15" x14ac:dyDescent="0.35">
      <c r="A119" s="25">
        <v>42536.916666666664</v>
      </c>
      <c r="B119" s="26">
        <v>59.5</v>
      </c>
      <c r="C119" s="27"/>
      <c r="D119" s="27"/>
      <c r="F119" s="6"/>
    </row>
    <row r="120" spans="1:6" ht="15" x14ac:dyDescent="0.35">
      <c r="A120" s="25">
        <v>42536.958333333336</v>
      </c>
      <c r="B120" s="26">
        <v>59.4</v>
      </c>
      <c r="C120" s="27"/>
      <c r="D120" s="27"/>
      <c r="F120" s="6"/>
    </row>
    <row r="121" spans="1:6" ht="15" x14ac:dyDescent="0.35">
      <c r="A121" s="25">
        <v>42537</v>
      </c>
      <c r="B121" s="26">
        <v>59.2</v>
      </c>
      <c r="C121" s="27"/>
      <c r="D121" s="27"/>
      <c r="F121" s="6"/>
    </row>
    <row r="122" spans="1:6" ht="15" x14ac:dyDescent="0.35">
      <c r="A122" s="25">
        <v>42537.041666666664</v>
      </c>
      <c r="B122" s="26">
        <v>58.6</v>
      </c>
      <c r="C122" s="27"/>
      <c r="D122" s="27"/>
      <c r="F122" s="6"/>
    </row>
    <row r="123" spans="1:6" ht="15" x14ac:dyDescent="0.35">
      <c r="A123" s="25">
        <v>42537.083333333336</v>
      </c>
      <c r="B123" s="26">
        <v>58.3</v>
      </c>
      <c r="C123" s="27"/>
      <c r="D123" s="27"/>
      <c r="F123" s="6"/>
    </row>
    <row r="124" spans="1:6" ht="15" x14ac:dyDescent="0.35">
      <c r="A124" s="25">
        <v>42537.125</v>
      </c>
      <c r="B124" s="26">
        <v>57.9</v>
      </c>
      <c r="C124" s="27"/>
      <c r="D124" s="27"/>
      <c r="F124" s="6"/>
    </row>
    <row r="125" spans="1:6" ht="15" x14ac:dyDescent="0.35">
      <c r="A125" s="25">
        <v>42537.166666666664</v>
      </c>
      <c r="B125" s="26">
        <v>57.6</v>
      </c>
      <c r="C125" s="27"/>
      <c r="D125" s="27"/>
      <c r="F125" s="6"/>
    </row>
    <row r="126" spans="1:6" ht="15" x14ac:dyDescent="0.35">
      <c r="A126" s="25">
        <v>42537.208333333336</v>
      </c>
      <c r="B126" s="26">
        <v>57</v>
      </c>
      <c r="C126" s="27"/>
      <c r="D126" s="27"/>
      <c r="F126" s="6"/>
    </row>
    <row r="127" spans="1:6" ht="15" x14ac:dyDescent="0.35">
      <c r="A127" s="25">
        <v>42537.25</v>
      </c>
      <c r="B127" s="26">
        <v>56.7</v>
      </c>
      <c r="C127" s="27"/>
      <c r="D127" s="27"/>
      <c r="F127" s="6"/>
    </row>
    <row r="128" spans="1:6" ht="15" x14ac:dyDescent="0.35">
      <c r="A128" s="25">
        <v>42537.291666666664</v>
      </c>
      <c r="B128" s="26">
        <v>56.5</v>
      </c>
      <c r="C128" s="27"/>
      <c r="D128" s="27"/>
      <c r="F128" s="6"/>
    </row>
    <row r="129" spans="1:6" ht="15" x14ac:dyDescent="0.35">
      <c r="A129" s="25">
        <v>42537.333333333336</v>
      </c>
      <c r="B129" s="26">
        <v>56.3</v>
      </c>
      <c r="C129" s="27"/>
      <c r="D129" s="27"/>
      <c r="F129" s="6"/>
    </row>
    <row r="130" spans="1:6" ht="15" x14ac:dyDescent="0.35">
      <c r="A130" s="25">
        <v>42537.375</v>
      </c>
      <c r="B130" s="26">
        <v>56.3</v>
      </c>
      <c r="C130" s="27"/>
      <c r="D130" s="27"/>
      <c r="F130" s="6"/>
    </row>
    <row r="131" spans="1:6" ht="15" x14ac:dyDescent="0.35">
      <c r="A131" s="25">
        <v>42537.416666666664</v>
      </c>
      <c r="B131" s="26">
        <v>56.7</v>
      </c>
      <c r="C131" s="27"/>
      <c r="D131" s="27"/>
      <c r="F131" s="6"/>
    </row>
    <row r="132" spans="1:6" ht="15" x14ac:dyDescent="0.35">
      <c r="A132" s="25">
        <v>42537.458333333336</v>
      </c>
      <c r="B132" s="26">
        <v>57</v>
      </c>
      <c r="C132" s="27"/>
      <c r="D132" s="27"/>
      <c r="F132" s="6"/>
    </row>
    <row r="133" spans="1:6" ht="15" x14ac:dyDescent="0.35">
      <c r="A133" s="25">
        <v>42537.5</v>
      </c>
      <c r="B133" s="26">
        <v>57.2</v>
      </c>
      <c r="C133" s="27"/>
      <c r="D133" s="27"/>
      <c r="F133" s="6"/>
    </row>
    <row r="134" spans="1:6" ht="15" x14ac:dyDescent="0.35">
      <c r="A134" s="25">
        <v>42537.541666666664</v>
      </c>
      <c r="B134" s="26">
        <v>57.4</v>
      </c>
      <c r="C134" s="27"/>
      <c r="D134" s="27"/>
      <c r="F134" s="6"/>
    </row>
    <row r="135" spans="1:6" ht="15" x14ac:dyDescent="0.35">
      <c r="A135" s="25">
        <v>42537.583333333336</v>
      </c>
      <c r="B135" s="26">
        <v>57.7</v>
      </c>
      <c r="C135" s="27"/>
      <c r="D135" s="27"/>
      <c r="F135" s="6"/>
    </row>
    <row r="136" spans="1:6" ht="15" x14ac:dyDescent="0.35">
      <c r="A136" s="25">
        <v>42537.625</v>
      </c>
      <c r="B136" s="26">
        <v>57.9</v>
      </c>
      <c r="C136" s="27"/>
      <c r="D136" s="27"/>
      <c r="F136" s="6"/>
    </row>
    <row r="137" spans="1:6" ht="15" x14ac:dyDescent="0.35">
      <c r="A137" s="25">
        <v>42537.666666666664</v>
      </c>
      <c r="B137" s="26">
        <v>59</v>
      </c>
      <c r="C137" s="27"/>
      <c r="D137" s="27"/>
      <c r="F137" s="6"/>
    </row>
    <row r="138" spans="1:6" ht="15" x14ac:dyDescent="0.35">
      <c r="A138" s="25">
        <v>42537.708333333336</v>
      </c>
      <c r="B138" s="26">
        <v>59.2</v>
      </c>
      <c r="C138" s="27"/>
      <c r="D138" s="27"/>
      <c r="F138" s="6"/>
    </row>
    <row r="139" spans="1:6" ht="15" x14ac:dyDescent="0.35">
      <c r="A139" s="25">
        <v>42537.75</v>
      </c>
      <c r="B139" s="26">
        <v>59.7</v>
      </c>
      <c r="C139" s="27"/>
      <c r="D139" s="27"/>
      <c r="F139" s="6"/>
    </row>
    <row r="140" spans="1:6" ht="15" x14ac:dyDescent="0.35">
      <c r="A140" s="25">
        <v>42537.791666666664</v>
      </c>
      <c r="B140" s="26">
        <v>59.7</v>
      </c>
      <c r="C140" s="27"/>
      <c r="D140" s="27"/>
      <c r="F140" s="6"/>
    </row>
    <row r="141" spans="1:6" ht="15" x14ac:dyDescent="0.35">
      <c r="A141" s="25">
        <v>42537.833333333336</v>
      </c>
      <c r="B141" s="26">
        <v>59.7</v>
      </c>
      <c r="C141" s="27"/>
      <c r="D141" s="27"/>
      <c r="F141" s="6"/>
    </row>
    <row r="142" spans="1:6" ht="15" x14ac:dyDescent="0.35">
      <c r="A142" s="25">
        <v>42537.875</v>
      </c>
      <c r="B142" s="26">
        <v>59.7</v>
      </c>
      <c r="C142" s="27"/>
      <c r="D142" s="27"/>
      <c r="F142" s="6"/>
    </row>
    <row r="143" spans="1:6" ht="15" x14ac:dyDescent="0.35">
      <c r="A143" s="25">
        <v>42537.916666666664</v>
      </c>
      <c r="B143" s="26">
        <v>59.5</v>
      </c>
      <c r="C143" s="27"/>
      <c r="D143" s="27"/>
      <c r="F143" s="6"/>
    </row>
    <row r="144" spans="1:6" ht="15" x14ac:dyDescent="0.35">
      <c r="A144" s="25">
        <v>42537.958333333336</v>
      </c>
      <c r="B144" s="26">
        <v>59.4</v>
      </c>
      <c r="C144" s="27"/>
      <c r="D144" s="27"/>
      <c r="F144" s="6"/>
    </row>
    <row r="145" spans="1:6" ht="15" x14ac:dyDescent="0.35">
      <c r="A145" s="25">
        <v>42538</v>
      </c>
      <c r="B145" s="26">
        <v>59.4</v>
      </c>
      <c r="C145" s="27"/>
      <c r="D145" s="27"/>
      <c r="F145" s="6"/>
    </row>
    <row r="146" spans="1:6" ht="15" x14ac:dyDescent="0.35">
      <c r="A146" s="25">
        <v>42538.041666666664</v>
      </c>
      <c r="B146" s="26">
        <v>58.3</v>
      </c>
      <c r="C146" s="27"/>
      <c r="D146" s="27"/>
      <c r="F146" s="6"/>
    </row>
    <row r="147" spans="1:6" ht="15" x14ac:dyDescent="0.35">
      <c r="A147" s="25">
        <v>42538.083333333336</v>
      </c>
      <c r="B147" s="26">
        <v>57.9</v>
      </c>
      <c r="C147" s="27"/>
      <c r="D147" s="27"/>
      <c r="F147" s="6"/>
    </row>
    <row r="148" spans="1:6" ht="15" x14ac:dyDescent="0.35">
      <c r="A148" s="25">
        <v>42538.125</v>
      </c>
      <c r="B148" s="26">
        <v>57.9</v>
      </c>
      <c r="C148" s="27"/>
      <c r="D148" s="27"/>
      <c r="F148" s="6"/>
    </row>
    <row r="149" spans="1:6" ht="15" x14ac:dyDescent="0.35">
      <c r="A149" s="25">
        <v>42538.166666666664</v>
      </c>
      <c r="B149" s="26">
        <v>57.7</v>
      </c>
      <c r="C149" s="27"/>
      <c r="D149" s="27"/>
      <c r="F149" s="6"/>
    </row>
    <row r="150" spans="1:6" ht="15" x14ac:dyDescent="0.35">
      <c r="A150" s="25">
        <v>42538.208333333336</v>
      </c>
      <c r="B150" s="26">
        <v>57.6</v>
      </c>
      <c r="C150" s="27"/>
      <c r="D150" s="27"/>
      <c r="F150" s="6"/>
    </row>
    <row r="151" spans="1:6" ht="15" x14ac:dyDescent="0.35">
      <c r="A151" s="25">
        <v>42538.25</v>
      </c>
      <c r="B151" s="26">
        <v>57.6</v>
      </c>
      <c r="C151" s="27"/>
      <c r="D151" s="27"/>
      <c r="F151" s="6"/>
    </row>
    <row r="152" spans="1:6" ht="15" x14ac:dyDescent="0.35">
      <c r="A152" s="25">
        <v>42538.291666666664</v>
      </c>
      <c r="B152" s="26">
        <v>57.4</v>
      </c>
      <c r="C152" s="27"/>
      <c r="D152" s="27"/>
      <c r="F152" s="6"/>
    </row>
    <row r="153" spans="1:6" ht="15" x14ac:dyDescent="0.35">
      <c r="A153" s="25">
        <v>42538.333333333336</v>
      </c>
      <c r="B153" s="26">
        <v>57.2</v>
      </c>
      <c r="C153" s="27"/>
      <c r="D153" s="27"/>
      <c r="F153" s="6"/>
    </row>
    <row r="154" spans="1:6" ht="15" x14ac:dyDescent="0.35">
      <c r="A154" s="25">
        <v>42538.375</v>
      </c>
      <c r="B154" s="26">
        <v>57.9</v>
      </c>
      <c r="C154" s="27"/>
      <c r="D154" s="27"/>
      <c r="F154" s="6"/>
    </row>
    <row r="155" spans="1:6" ht="15" x14ac:dyDescent="0.35">
      <c r="A155" s="25">
        <v>42538.416666666664</v>
      </c>
      <c r="B155" s="26">
        <v>58.1</v>
      </c>
      <c r="C155" s="27"/>
      <c r="D155" s="27"/>
      <c r="F155" s="6"/>
    </row>
    <row r="156" spans="1:6" ht="15" x14ac:dyDescent="0.35">
      <c r="A156" s="25">
        <v>42538.458333333336</v>
      </c>
      <c r="B156" s="26">
        <v>58.5</v>
      </c>
      <c r="C156" s="27"/>
      <c r="D156" s="27"/>
      <c r="F156" s="6"/>
    </row>
    <row r="157" spans="1:6" ht="15" x14ac:dyDescent="0.35">
      <c r="A157" s="25">
        <v>42538.5</v>
      </c>
      <c r="B157" s="26">
        <v>57.9</v>
      </c>
      <c r="C157" s="27"/>
      <c r="D157" s="27"/>
      <c r="F157" s="6"/>
    </row>
    <row r="158" spans="1:6" ht="15" x14ac:dyDescent="0.35">
      <c r="A158" s="25">
        <v>42538.541666666664</v>
      </c>
      <c r="B158" s="26">
        <v>57.7</v>
      </c>
      <c r="C158" s="27"/>
      <c r="D158" s="27"/>
      <c r="F158" s="6"/>
    </row>
    <row r="159" spans="1:6" ht="15" x14ac:dyDescent="0.35">
      <c r="A159" s="25">
        <v>42538.583333333336</v>
      </c>
      <c r="B159" s="26">
        <v>57.9</v>
      </c>
      <c r="C159" s="27"/>
      <c r="D159" s="27"/>
      <c r="F159" s="6"/>
    </row>
    <row r="160" spans="1:6" ht="15" x14ac:dyDescent="0.35">
      <c r="A160" s="25">
        <v>42538.625</v>
      </c>
      <c r="B160" s="26">
        <v>58.1</v>
      </c>
      <c r="C160" s="27"/>
      <c r="D160" s="27"/>
      <c r="F160" s="6"/>
    </row>
    <row r="161" spans="1:6" ht="15" x14ac:dyDescent="0.35">
      <c r="A161" s="25">
        <v>42538.666666666664</v>
      </c>
      <c r="B161" s="26">
        <v>58.5</v>
      </c>
      <c r="C161" s="27"/>
      <c r="D161" s="27"/>
      <c r="F161" s="6"/>
    </row>
    <row r="162" spans="1:6" ht="15" x14ac:dyDescent="0.35">
      <c r="A162" s="25">
        <v>42538.708333333336</v>
      </c>
      <c r="B162" s="26">
        <v>58.5</v>
      </c>
      <c r="C162" s="27"/>
      <c r="D162" s="27"/>
      <c r="F162" s="6"/>
    </row>
    <row r="163" spans="1:6" ht="15" x14ac:dyDescent="0.35">
      <c r="A163" s="25">
        <v>42538.75</v>
      </c>
      <c r="B163" s="26">
        <v>58.6</v>
      </c>
      <c r="C163" s="27"/>
      <c r="D163" s="27"/>
      <c r="F163" s="6"/>
    </row>
    <row r="164" spans="1:6" x14ac:dyDescent="0.3">
      <c r="A164" s="25">
        <v>42538.791666666664</v>
      </c>
      <c r="B164" s="26">
        <v>58.8</v>
      </c>
      <c r="C164" s="27"/>
      <c r="D164" s="27"/>
    </row>
    <row r="165" spans="1:6" x14ac:dyDescent="0.3">
      <c r="A165" s="25">
        <v>42538.833333333336</v>
      </c>
      <c r="B165" s="26">
        <v>58.8</v>
      </c>
      <c r="C165" s="27"/>
      <c r="D165" s="27"/>
    </row>
    <row r="166" spans="1:6" x14ac:dyDescent="0.3">
      <c r="A166" s="25">
        <v>42538.875</v>
      </c>
      <c r="B166" s="26">
        <v>58.5</v>
      </c>
      <c r="C166" s="27"/>
      <c r="D166" s="27"/>
    </row>
    <row r="167" spans="1:6" x14ac:dyDescent="0.3">
      <c r="A167" s="25">
        <v>42538.916666666664</v>
      </c>
      <c r="B167" s="26">
        <v>58.3</v>
      </c>
      <c r="C167" s="27"/>
      <c r="D167" s="27"/>
    </row>
    <row r="168" spans="1:6" x14ac:dyDescent="0.3">
      <c r="A168" s="25">
        <v>42538.958333333336</v>
      </c>
      <c r="B168" s="26">
        <v>58.1</v>
      </c>
      <c r="C168" s="24"/>
      <c r="D168" s="27"/>
    </row>
    <row r="169" spans="1:6" x14ac:dyDescent="0.3">
      <c r="A169" s="25"/>
      <c r="B169" s="26"/>
      <c r="C169" s="24"/>
      <c r="D169" s="24"/>
    </row>
    <row r="170" spans="1:6" x14ac:dyDescent="0.3">
      <c r="A170" s="25"/>
      <c r="B170" s="26"/>
      <c r="C170" s="27"/>
    </row>
    <row r="171" spans="1:6" x14ac:dyDescent="0.3">
      <c r="A171" s="25"/>
      <c r="B171" s="26"/>
      <c r="C171" s="27"/>
    </row>
    <row r="172" spans="1:6" x14ac:dyDescent="0.3">
      <c r="A172" s="25"/>
      <c r="B172" s="26"/>
      <c r="C172" s="27"/>
    </row>
    <row r="173" spans="1:6" x14ac:dyDescent="0.3">
      <c r="A173" s="25"/>
      <c r="B173" s="26"/>
      <c r="C173" s="27"/>
    </row>
    <row r="174" spans="1:6" x14ac:dyDescent="0.3">
      <c r="A174" s="25"/>
      <c r="B174" s="26"/>
      <c r="C174" s="27"/>
    </row>
    <row r="175" spans="1:6" x14ac:dyDescent="0.3">
      <c r="A175" s="25"/>
      <c r="B175" s="26"/>
      <c r="C175" s="27"/>
    </row>
    <row r="176" spans="1:6" x14ac:dyDescent="0.3">
      <c r="A176" s="25"/>
      <c r="B176" s="26"/>
      <c r="C176" s="27"/>
    </row>
    <row r="177" spans="1:3" x14ac:dyDescent="0.3">
      <c r="A177" s="25"/>
      <c r="B177" s="26"/>
      <c r="C177" s="27"/>
    </row>
    <row r="178" spans="1:3" x14ac:dyDescent="0.3">
      <c r="A178" s="25"/>
      <c r="B178" s="26"/>
      <c r="C178" s="27"/>
    </row>
    <row r="179" spans="1:3" x14ac:dyDescent="0.3">
      <c r="A179" s="25"/>
      <c r="B179" s="26"/>
      <c r="C179" s="27"/>
    </row>
    <row r="180" spans="1:3" x14ac:dyDescent="0.3">
      <c r="A180" s="25"/>
      <c r="B180" s="26"/>
      <c r="C180" s="27"/>
    </row>
    <row r="181" spans="1:3" x14ac:dyDescent="0.3">
      <c r="A181" s="25"/>
      <c r="B181" s="26"/>
      <c r="C181" s="27"/>
    </row>
    <row r="182" spans="1:3" x14ac:dyDescent="0.3">
      <c r="A182" s="25"/>
      <c r="B182" s="26"/>
      <c r="C182" s="27"/>
    </row>
    <row r="183" spans="1:3" x14ac:dyDescent="0.3">
      <c r="A183" s="25"/>
      <c r="B183" s="26"/>
      <c r="C183" s="27"/>
    </row>
    <row r="184" spans="1:3" x14ac:dyDescent="0.3">
      <c r="A184" s="25"/>
      <c r="B184" s="26"/>
      <c r="C184" s="27"/>
    </row>
    <row r="185" spans="1:3" x14ac:dyDescent="0.3">
      <c r="A185" s="25"/>
      <c r="B185" s="26"/>
      <c r="C185" s="27"/>
    </row>
    <row r="186" spans="1:3" x14ac:dyDescent="0.3">
      <c r="A186" s="25"/>
      <c r="B186" s="26"/>
      <c r="C186" s="27"/>
    </row>
    <row r="187" spans="1:3" x14ac:dyDescent="0.3">
      <c r="A187" s="25"/>
      <c r="B187" s="26"/>
      <c r="C187" s="27"/>
    </row>
    <row r="188" spans="1:3" x14ac:dyDescent="0.3">
      <c r="A188" s="25"/>
      <c r="B188" s="26"/>
      <c r="C188" s="27"/>
    </row>
    <row r="189" spans="1:3" x14ac:dyDescent="0.3">
      <c r="A189" s="25"/>
      <c r="B189" s="26"/>
      <c r="C189" s="27"/>
    </row>
    <row r="190" spans="1:3" x14ac:dyDescent="0.3">
      <c r="A190" s="25"/>
      <c r="B190" s="26"/>
      <c r="C190" s="27"/>
    </row>
    <row r="191" spans="1:3" x14ac:dyDescent="0.3">
      <c r="A191" s="25"/>
      <c r="B191" s="26"/>
      <c r="C191" s="27"/>
    </row>
    <row r="192" spans="1:3" x14ac:dyDescent="0.3">
      <c r="A192" s="25"/>
      <c r="B192" s="26"/>
      <c r="C192" s="27"/>
    </row>
    <row r="193" spans="1:3" x14ac:dyDescent="0.3">
      <c r="A193" s="25"/>
      <c r="B193" s="26"/>
      <c r="C193" s="24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170" r:id="rId80" display="http://cdec.water.ca.gov/misc/flaglist.html"/>
    <hyperlink ref="C171" r:id="rId81" display="http://cdec.water.ca.gov/misc/flaglist.html"/>
    <hyperlink ref="C172" r:id="rId82" display="http://cdec.water.ca.gov/misc/flaglist.html"/>
    <hyperlink ref="C173" r:id="rId83" display="http://cdec.water.ca.gov/misc/flaglist.html"/>
    <hyperlink ref="C174" r:id="rId84" display="http://cdec.water.ca.gov/misc/flaglist.html"/>
    <hyperlink ref="C175" r:id="rId85" display="http://cdec.water.ca.gov/misc/flaglist.html"/>
    <hyperlink ref="C176" r:id="rId86" display="http://cdec.water.ca.gov/misc/flaglist.html"/>
    <hyperlink ref="C177" r:id="rId87" display="http://cdec.water.ca.gov/misc/flaglist.html"/>
    <hyperlink ref="C178" r:id="rId88" display="http://cdec.water.ca.gov/misc/flaglist.html"/>
    <hyperlink ref="C179" r:id="rId89" display="http://cdec.water.ca.gov/misc/flaglist.html"/>
    <hyperlink ref="C180" r:id="rId90" display="http://cdec.water.ca.gov/misc/flaglist.html"/>
    <hyperlink ref="C181" r:id="rId91" display="http://cdec.water.ca.gov/misc/flaglist.html"/>
    <hyperlink ref="C182" r:id="rId92" display="http://cdec.water.ca.gov/misc/flaglist.html"/>
    <hyperlink ref="C183" r:id="rId93" display="http://cdec.water.ca.gov/misc/flaglist.html"/>
    <hyperlink ref="C184" r:id="rId94" display="http://cdec.water.ca.gov/misc/flaglist.html"/>
    <hyperlink ref="C185" r:id="rId95" display="http://cdec.water.ca.gov/misc/flaglist.html"/>
    <hyperlink ref="C186" r:id="rId96" display="http://cdec.water.ca.gov/misc/flaglist.html"/>
    <hyperlink ref="C187" r:id="rId97" display="http://cdec.water.ca.gov/misc/flaglist.html"/>
    <hyperlink ref="C188" r:id="rId98" display="http://cdec.water.ca.gov/misc/flaglist.html"/>
    <hyperlink ref="C189" r:id="rId99" display="http://cdec.water.ca.gov/misc/flaglist.html"/>
    <hyperlink ref="C190" r:id="rId100" display="http://cdec.water.ca.gov/misc/flaglist.html"/>
    <hyperlink ref="C191" r:id="rId101" display="http://cdec.water.ca.gov/misc/flaglist.html"/>
    <hyperlink ref="C192" r:id="rId102" display="http://cdec.water.ca.gov/misc/flaglist.html"/>
  </hyperlinks>
  <pageMargins left="0.7" right="0.7" top="0.75" bottom="0.75" header="0.3" footer="0.3"/>
  <pageSetup orientation="portrait" r:id="rId10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F7DF9B-2158-4ECA-921B-1CC3439ED86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2016-06-20T23:44:24Z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