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rourke\Documents\Traps\Traps 2017\"/>
    </mc:Choice>
  </mc:AlternateContent>
  <bookViews>
    <workbookView xWindow="0" yWindow="0" windowWidth="9555" windowHeight="3608"/>
  </bookViews>
  <sheets>
    <sheet name="2017" sheetId="1" r:id="rId1"/>
    <sheet name="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1" l="1"/>
  <c r="L22" i="1"/>
  <c r="L21" i="1"/>
  <c r="Z20" i="1" l="1"/>
  <c r="Z19" i="1"/>
  <c r="L20" i="1"/>
  <c r="L19" i="1"/>
  <c r="Z18" i="1" l="1"/>
  <c r="Z17" i="1"/>
  <c r="L18" i="1"/>
  <c r="L17" i="1"/>
  <c r="Z16" i="1" l="1"/>
  <c r="L16" i="1"/>
  <c r="Z15" i="1"/>
  <c r="S15" i="1"/>
  <c r="L15" i="1"/>
  <c r="Z14" i="1" l="1"/>
  <c r="Z13" i="1"/>
  <c r="Z12" i="1"/>
  <c r="Z11" i="1"/>
  <c r="S11" i="1"/>
  <c r="S10" i="1" l="1"/>
  <c r="Z10" i="1"/>
  <c r="Z9" i="1"/>
  <c r="S9" i="1"/>
  <c r="Z8" i="1" l="1"/>
  <c r="S8" i="1"/>
  <c r="Y28" i="2" l="1"/>
  <c r="V28" i="2"/>
  <c r="U28" i="2"/>
  <c r="T28" i="2"/>
  <c r="R28" i="2"/>
  <c r="Q28" i="2"/>
  <c r="P28" i="2"/>
  <c r="N28" i="2"/>
  <c r="M28" i="2"/>
  <c r="K28" i="2"/>
  <c r="J28" i="2"/>
  <c r="I28" i="2"/>
  <c r="Z26" i="2"/>
  <c r="W26" i="2"/>
  <c r="S26" i="2"/>
  <c r="L26" i="2"/>
  <c r="O26" i="2" s="1"/>
  <c r="X25" i="2"/>
  <c r="Z25" i="2" s="1"/>
  <c r="W25" i="2"/>
  <c r="S25" i="2"/>
  <c r="L25" i="2"/>
  <c r="O25" i="2" s="1"/>
  <c r="Z24" i="2"/>
  <c r="W24" i="2"/>
  <c r="S24" i="2"/>
  <c r="O24" i="2"/>
  <c r="L24" i="2"/>
  <c r="Z23" i="2"/>
  <c r="W23" i="2"/>
  <c r="S23" i="2"/>
  <c r="L23" i="2"/>
  <c r="O23" i="2" s="1"/>
  <c r="X22" i="2"/>
  <c r="Z22" i="2" s="1"/>
  <c r="W22" i="2"/>
  <c r="S22" i="2"/>
  <c r="L22" i="2"/>
  <c r="O22" i="2" s="1"/>
  <c r="X21" i="2"/>
  <c r="Z21" i="2" s="1"/>
  <c r="W21" i="2"/>
  <c r="S21" i="2"/>
  <c r="L21" i="2"/>
  <c r="O21" i="2" s="1"/>
  <c r="X20" i="2"/>
  <c r="Z20" i="2" s="1"/>
  <c r="W20" i="2"/>
  <c r="S20" i="2"/>
  <c r="L20" i="2"/>
  <c r="O20" i="2" s="1"/>
  <c r="X19" i="2"/>
  <c r="Z19" i="2" s="1"/>
  <c r="W19" i="2"/>
  <c r="S19" i="2"/>
  <c r="L19" i="2"/>
  <c r="O19" i="2" s="1"/>
  <c r="Z18" i="2"/>
  <c r="W18" i="2"/>
  <c r="S18" i="2"/>
  <c r="O18" i="2"/>
  <c r="L18" i="2"/>
  <c r="Z17" i="2"/>
  <c r="X17" i="2"/>
  <c r="W17" i="2"/>
  <c r="S17" i="2"/>
  <c r="O17" i="2"/>
  <c r="L17" i="2"/>
  <c r="Z16" i="2"/>
  <c r="X16" i="2"/>
  <c r="W16" i="2"/>
  <c r="S16" i="2"/>
  <c r="O16" i="2"/>
  <c r="L16" i="2"/>
  <c r="Z15" i="2"/>
  <c r="X15" i="2"/>
  <c r="W15" i="2"/>
  <c r="S15" i="2"/>
  <c r="O15" i="2"/>
  <c r="L15" i="2"/>
  <c r="Z14" i="2"/>
  <c r="X14" i="2"/>
  <c r="W14" i="2"/>
  <c r="S14" i="2"/>
  <c r="O14" i="2"/>
  <c r="L14" i="2"/>
  <c r="Z13" i="2"/>
  <c r="X13" i="2"/>
  <c r="W13" i="2"/>
  <c r="S13" i="2"/>
  <c r="O13" i="2"/>
  <c r="L13" i="2"/>
  <c r="Z12" i="2"/>
  <c r="X12" i="2"/>
  <c r="W12" i="2"/>
  <c r="S12" i="2"/>
  <c r="O12" i="2"/>
  <c r="L12" i="2"/>
  <c r="Z11" i="2"/>
  <c r="X11" i="2"/>
  <c r="W11" i="2"/>
  <c r="S11" i="2"/>
  <c r="O11" i="2"/>
  <c r="L11" i="2"/>
  <c r="Z10" i="2"/>
  <c r="X10" i="2"/>
  <c r="W10" i="2"/>
  <c r="S10" i="2"/>
  <c r="O10" i="2"/>
  <c r="L10" i="2"/>
  <c r="Z9" i="2"/>
  <c r="X9" i="2"/>
  <c r="W9" i="2"/>
  <c r="S9" i="2"/>
  <c r="O9" i="2"/>
  <c r="L9" i="2"/>
  <c r="Z8" i="2"/>
  <c r="X8" i="2"/>
  <c r="W8" i="2"/>
  <c r="S8" i="2"/>
  <c r="O8" i="2"/>
  <c r="L8" i="2"/>
  <c r="Z7" i="2"/>
  <c r="X7" i="2"/>
  <c r="W7" i="2"/>
  <c r="S7" i="2"/>
  <c r="O7" i="2"/>
  <c r="L7" i="2"/>
  <c r="Z6" i="2"/>
  <c r="X6" i="2"/>
  <c r="X28" i="2" s="1"/>
  <c r="Z28" i="2" s="1"/>
  <c r="W6" i="2"/>
  <c r="S6" i="2"/>
  <c r="O6" i="2"/>
  <c r="L6" i="2"/>
  <c r="Z5" i="2"/>
  <c r="W5" i="2"/>
  <c r="W28" i="2" s="1"/>
  <c r="S5" i="2"/>
  <c r="S28" i="2" s="1"/>
  <c r="L5" i="2"/>
  <c r="L28" i="2" s="1"/>
  <c r="O5" i="2" l="1"/>
  <c r="O28" i="2" s="1"/>
  <c r="Y28" i="1" l="1"/>
  <c r="V28" i="1"/>
  <c r="U28" i="1"/>
  <c r="T28" i="1"/>
  <c r="R28" i="1"/>
  <c r="Q28" i="1"/>
  <c r="P28" i="1"/>
  <c r="N28" i="1"/>
  <c r="M28" i="1"/>
  <c r="K28" i="1"/>
  <c r="J28" i="1"/>
  <c r="I28" i="1"/>
  <c r="Z6" i="1"/>
  <c r="X28" i="1"/>
  <c r="W6" i="1"/>
  <c r="S6" i="1"/>
  <c r="O6" i="1"/>
  <c r="Z5" i="1"/>
  <c r="W5" i="1"/>
  <c r="S5" i="1"/>
  <c r="L5" i="1"/>
  <c r="L28" i="1" s="1"/>
  <c r="W28" i="1" l="1"/>
  <c r="O5" i="1"/>
  <c r="O28" i="1" s="1"/>
  <c r="Z28" i="1"/>
  <c r="S28" i="1" l="1"/>
</calcChain>
</file>

<file path=xl/sharedStrings.xml><?xml version="1.0" encoding="utf-8"?>
<sst xmlns="http://schemas.openxmlformats.org/spreadsheetml/2006/main" count="235" uniqueCount="163">
  <si>
    <t>YTFP Rotary Screw Trap Juvenile Salmonid Catch Summary for TRWC-Y, TRWC-1, and TRWC-2 (preliminary, all data subject to revision)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</si>
  <si>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</si>
  <si>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</si>
  <si>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</si>
  <si>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Mark-recapture</t>
  </si>
  <si>
    <t>Flows (cfs)</t>
  </si>
  <si>
    <t>Temp (C)</t>
  </si>
  <si>
    <t>Trap Days</t>
  </si>
  <si>
    <t>___________YOY___________</t>
  </si>
  <si>
    <t>WOY*/year</t>
  </si>
  <si>
    <t>Dates</t>
  </si>
  <si>
    <t>min</t>
  </si>
  <si>
    <t>max</t>
  </si>
  <si>
    <t>avg</t>
  </si>
  <si>
    <t>Sampled</t>
  </si>
  <si>
    <t>No clip</t>
  </si>
  <si>
    <t>Ad-clip</t>
  </si>
  <si>
    <t>Total</t>
  </si>
  <si>
    <t>1+</t>
  </si>
  <si>
    <t>1+/AD</t>
  </si>
  <si>
    <t>YOY</t>
  </si>
  <si>
    <t>R-max</t>
  </si>
  <si>
    <t># release</t>
  </si>
  <si>
    <t># recap</t>
  </si>
  <si>
    <t>% recap</t>
  </si>
  <si>
    <t>Mark 1</t>
  </si>
  <si>
    <t>Mark 2</t>
  </si>
  <si>
    <t>DLA</t>
  </si>
  <si>
    <t>DLP</t>
  </si>
  <si>
    <t>VLAS</t>
  </si>
  <si>
    <t>VLPS</t>
  </si>
  <si>
    <t>*Week of Year</t>
  </si>
  <si>
    <t>15/2017</t>
  </si>
  <si>
    <t>16/2017</t>
  </si>
  <si>
    <t>4/10-4/16</t>
  </si>
  <si>
    <t>4/17-4/23</t>
  </si>
  <si>
    <t>13/2016</t>
  </si>
  <si>
    <t>3/26-4/1</t>
  </si>
  <si>
    <t>14/2016</t>
  </si>
  <si>
    <t>4/2-4/8</t>
  </si>
  <si>
    <t>15/2016</t>
  </si>
  <si>
    <t>4/9-4/15</t>
  </si>
  <si>
    <t>TLAS</t>
  </si>
  <si>
    <t>TLPS</t>
  </si>
  <si>
    <t>16/2016</t>
  </si>
  <si>
    <t>4/16-4/22</t>
  </si>
  <si>
    <t>ALAS</t>
  </si>
  <si>
    <t>ALPS</t>
  </si>
  <si>
    <t>17/2016</t>
  </si>
  <si>
    <t>4/23-4/29</t>
  </si>
  <si>
    <t>WLAS</t>
  </si>
  <si>
    <t>WLPS</t>
  </si>
  <si>
    <t>18/2016</t>
  </si>
  <si>
    <t>4/30-5/6</t>
  </si>
  <si>
    <t>VLAN</t>
  </si>
  <si>
    <t>VLPN</t>
  </si>
  <si>
    <t>19/2016</t>
  </si>
  <si>
    <t>5/7-5/13</t>
  </si>
  <si>
    <t>TLPN</t>
  </si>
  <si>
    <t>TLAN</t>
  </si>
  <si>
    <t>20/2016</t>
  </si>
  <si>
    <t>5/14-5/20</t>
  </si>
  <si>
    <t>ULAN</t>
  </si>
  <si>
    <t>ULPN</t>
  </si>
  <si>
    <t>21/2016</t>
  </si>
  <si>
    <t>5/21-5/27</t>
  </si>
  <si>
    <t>YLPN</t>
  </si>
  <si>
    <t>YLAN</t>
  </si>
  <si>
    <t>22/2016</t>
  </si>
  <si>
    <t>5/28-6/3</t>
  </si>
  <si>
    <t>ALPN</t>
  </si>
  <si>
    <t>ALAN</t>
  </si>
  <si>
    <t>23/2016</t>
  </si>
  <si>
    <t>6/4-6/10</t>
  </si>
  <si>
    <t>WLAN</t>
  </si>
  <si>
    <t>WLPN</t>
  </si>
  <si>
    <t>24/2016</t>
  </si>
  <si>
    <t>6/11-6/17</t>
  </si>
  <si>
    <t>25/2016</t>
  </si>
  <si>
    <t>6/18-6/24</t>
  </si>
  <si>
    <t>ULPW</t>
  </si>
  <si>
    <t>TLPW</t>
  </si>
  <si>
    <t>26/2016</t>
  </si>
  <si>
    <t>6/25-7/1</t>
  </si>
  <si>
    <t>ULAW</t>
  </si>
  <si>
    <t>27/2016</t>
  </si>
  <si>
    <t>7/2-7/8</t>
  </si>
  <si>
    <t>YLPW</t>
  </si>
  <si>
    <t>YLAW</t>
  </si>
  <si>
    <t>28/2016</t>
  </si>
  <si>
    <t>7/9-7/15</t>
  </si>
  <si>
    <t>ALAW</t>
  </si>
  <si>
    <t>ALPW</t>
  </si>
  <si>
    <t>29/2016</t>
  </si>
  <si>
    <t>7/16-7/22</t>
  </si>
  <si>
    <t>WLPW</t>
  </si>
  <si>
    <t>WLAW</t>
  </si>
  <si>
    <t>30/2016</t>
  </si>
  <si>
    <t>7/23-7/29</t>
  </si>
  <si>
    <t>VLPE</t>
  </si>
  <si>
    <t>VLAE</t>
  </si>
  <si>
    <t>31/2016</t>
  </si>
  <si>
    <t>7/30-8/5</t>
  </si>
  <si>
    <t>NA</t>
  </si>
  <si>
    <t>TLAE</t>
  </si>
  <si>
    <t>TLPE</t>
  </si>
  <si>
    <t>32/2016</t>
  </si>
  <si>
    <t>8/6-8/12</t>
  </si>
  <si>
    <t>ULPE</t>
  </si>
  <si>
    <t>ULAE</t>
  </si>
  <si>
    <t>33/2016</t>
  </si>
  <si>
    <t>8/13-8/19</t>
  </si>
  <si>
    <t>YLAE</t>
  </si>
  <si>
    <t>YLPE</t>
  </si>
  <si>
    <t>34/2016</t>
  </si>
  <si>
    <t>8/20-8/26</t>
  </si>
  <si>
    <t>ULAS</t>
  </si>
  <si>
    <t>ULPS</t>
  </si>
  <si>
    <t>YLAS</t>
  </si>
  <si>
    <t>YLPS</t>
  </si>
  <si>
    <t>17/2017</t>
  </si>
  <si>
    <t>18/2017</t>
  </si>
  <si>
    <t>4/24-4/30</t>
  </si>
  <si>
    <t>5/1-5/7</t>
  </si>
  <si>
    <t>19/2017</t>
  </si>
  <si>
    <t>20/2017</t>
  </si>
  <si>
    <t>5/8-5/14</t>
  </si>
  <si>
    <t>5/15-5/21</t>
  </si>
  <si>
    <t>21/2017</t>
  </si>
  <si>
    <t>22/2017</t>
  </si>
  <si>
    <t>23/2017</t>
  </si>
  <si>
    <t>24/2017</t>
  </si>
  <si>
    <t>5/22-5/28</t>
  </si>
  <si>
    <t>5/29-6/4</t>
  </si>
  <si>
    <t>6/5-6/11</t>
  </si>
  <si>
    <t>6/12-6/18</t>
  </si>
  <si>
    <t>↑LAN</t>
  </si>
  <si>
    <t>↑LPN</t>
  </si>
  <si>
    <t>●LAN</t>
  </si>
  <si>
    <t>●LPN</t>
  </si>
  <si>
    <t>25/2017</t>
  </si>
  <si>
    <t>26/2017</t>
  </si>
  <si>
    <t>6/19-6/25</t>
  </si>
  <si>
    <t>6/26-7/2</t>
  </si>
  <si>
    <t>TLAW</t>
  </si>
  <si>
    <r>
      <rPr>
        <sz val="11"/>
        <color theme="1"/>
        <rFont val="Calibri"/>
        <family val="2"/>
      </rPr>
      <t>↑</t>
    </r>
    <r>
      <rPr>
        <sz val="12.1"/>
        <color theme="1"/>
        <rFont val="Calibri"/>
        <family val="2"/>
      </rPr>
      <t>LAW</t>
    </r>
  </si>
  <si>
    <r>
      <rPr>
        <sz val="11"/>
        <color theme="1"/>
        <rFont val="Calibri"/>
        <family val="2"/>
      </rPr>
      <t>↑</t>
    </r>
    <r>
      <rPr>
        <sz val="12.1"/>
        <color theme="1"/>
        <rFont val="Calibri"/>
        <family val="2"/>
      </rPr>
      <t>LPW</t>
    </r>
  </si>
  <si>
    <t>27/2017</t>
  </si>
  <si>
    <t>28/2017</t>
  </si>
  <si>
    <t>7/3-7/9</t>
  </si>
  <si>
    <t>7/10-7/16</t>
  </si>
  <si>
    <t>29/2017</t>
  </si>
  <si>
    <t>30/2017</t>
  </si>
  <si>
    <t>7/17-7/23</t>
  </si>
  <si>
    <t>7/24-7/30</t>
  </si>
  <si>
    <t>URAN</t>
  </si>
  <si>
    <t>URPN</t>
  </si>
  <si>
    <t>WLAE</t>
  </si>
  <si>
    <t>WLPE</t>
  </si>
  <si>
    <t>31/2017</t>
  </si>
  <si>
    <t>32/2017</t>
  </si>
  <si>
    <t>7/31-8/6</t>
  </si>
  <si>
    <t>8/7-8/13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</si>
</sst>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</font>
    <font>
      <sz val="12.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/>
    </xf>
    <xf numFmtId="16" fontId="0" fillId="4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zoomScale="110" zoomScaleNormal="110" workbookViewId="0">
      <selection activeCell="Z24" sqref="Z24"/>
    </sheetView>
  </sheetViews>
  <sheetFormatPr defaultRowHeight="14.25" x14ac:dyDescent="0.45"/>
  <cols>
    <col min="1" max="1" width="10.19921875" customWidth="1"/>
    <col min="2" max="2" width="9.6640625" customWidth="1"/>
    <col min="3" max="3" width="7.33203125" customWidth="1"/>
    <col min="4" max="4" width="7.86328125" customWidth="1"/>
    <col min="5" max="5" width="7.46484375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8" x14ac:dyDescent="0.45">
      <c r="J2" s="31" t="s">
        <v>1</v>
      </c>
      <c r="K2" s="31"/>
      <c r="L2" s="31"/>
      <c r="M2" s="31"/>
      <c r="N2" s="31"/>
      <c r="O2" s="31"/>
      <c r="P2" s="33" t="s">
        <v>2</v>
      </c>
      <c r="Q2" s="33"/>
      <c r="R2" s="33"/>
      <c r="S2" s="33"/>
      <c r="T2" s="34" t="s">
        <v>3</v>
      </c>
      <c r="U2" s="34"/>
      <c r="V2" s="34"/>
      <c r="W2" s="34"/>
      <c r="X2" s="29" t="s">
        <v>4</v>
      </c>
      <c r="Y2" s="29"/>
      <c r="Z2" s="29"/>
    </row>
    <row r="3" spans="1:28" x14ac:dyDescent="0.45">
      <c r="C3" s="30" t="s">
        <v>5</v>
      </c>
      <c r="D3" s="30"/>
      <c r="E3" s="30"/>
      <c r="F3" s="30" t="s">
        <v>6</v>
      </c>
      <c r="G3" s="30"/>
      <c r="H3" s="30"/>
      <c r="I3" s="2" t="s">
        <v>7</v>
      </c>
      <c r="J3" s="31" t="s">
        <v>8</v>
      </c>
      <c r="K3" s="31"/>
      <c r="L3" s="31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32</v>
      </c>
      <c r="B5" s="12" t="s">
        <v>34</v>
      </c>
      <c r="C5" s="13">
        <v>12000</v>
      </c>
      <c r="D5" s="13">
        <v>14400</v>
      </c>
      <c r="E5" s="13">
        <v>13029</v>
      </c>
      <c r="F5" s="14">
        <v>9</v>
      </c>
      <c r="G5" s="14">
        <v>10.8</v>
      </c>
      <c r="H5" s="12">
        <v>9.9</v>
      </c>
      <c r="I5" s="12">
        <v>7</v>
      </c>
      <c r="J5" s="12">
        <v>1</v>
      </c>
      <c r="K5" s="12">
        <v>0</v>
      </c>
      <c r="L5" s="7">
        <f t="shared" ref="L5" si="0">SUM(J5:K5)</f>
        <v>1</v>
      </c>
      <c r="M5" s="12">
        <v>0</v>
      </c>
      <c r="N5" s="12">
        <v>0</v>
      </c>
      <c r="O5" s="7">
        <f t="shared" ref="O5:O6" si="1">SUM(L5:N5)</f>
        <v>1</v>
      </c>
      <c r="P5" s="12">
        <v>2</v>
      </c>
      <c r="Q5" s="12">
        <v>34</v>
      </c>
      <c r="R5" s="12">
        <v>0</v>
      </c>
      <c r="S5" s="8">
        <f t="shared" ref="S5:S6" si="2">SUM(P5:R5)</f>
        <v>36</v>
      </c>
      <c r="T5" s="12">
        <v>1</v>
      </c>
      <c r="U5" s="12">
        <v>3</v>
      </c>
      <c r="V5" s="12">
        <v>33</v>
      </c>
      <c r="W5" s="9">
        <f t="shared" ref="W5:W6" si="3">SUM(T5:V5)</f>
        <v>37</v>
      </c>
      <c r="X5" s="12">
        <v>2933</v>
      </c>
      <c r="Y5" s="14">
        <v>19</v>
      </c>
      <c r="Z5" s="12">
        <f>Y5/X5*100</f>
        <v>0.64780088646437095</v>
      </c>
      <c r="AA5" s="12" t="s">
        <v>116</v>
      </c>
      <c r="AB5" s="12" t="s">
        <v>117</v>
      </c>
    </row>
    <row r="6" spans="1:28" s="15" customFormat="1" x14ac:dyDescent="0.45">
      <c r="A6" s="11" t="s">
        <v>33</v>
      </c>
      <c r="B6" s="12" t="s">
        <v>35</v>
      </c>
      <c r="C6" s="13">
        <v>12100</v>
      </c>
      <c r="D6" s="13">
        <v>15600</v>
      </c>
      <c r="E6" s="13">
        <v>13428</v>
      </c>
      <c r="F6" s="14">
        <v>9.6</v>
      </c>
      <c r="G6" s="14">
        <v>11.8</v>
      </c>
      <c r="H6" s="12">
        <v>10.7</v>
      </c>
      <c r="I6" s="12">
        <v>7</v>
      </c>
      <c r="J6" s="12">
        <v>10</v>
      </c>
      <c r="K6" s="12">
        <v>0</v>
      </c>
      <c r="L6" s="7">
        <v>10</v>
      </c>
      <c r="M6" s="12">
        <v>0</v>
      </c>
      <c r="N6" s="12">
        <v>0</v>
      </c>
      <c r="O6" s="7">
        <f t="shared" si="1"/>
        <v>10</v>
      </c>
      <c r="P6" s="12">
        <v>1</v>
      </c>
      <c r="Q6" s="12">
        <v>14</v>
      </c>
      <c r="R6" s="12">
        <v>0</v>
      </c>
      <c r="S6" s="8">
        <f t="shared" si="2"/>
        <v>15</v>
      </c>
      <c r="T6" s="12">
        <v>0</v>
      </c>
      <c r="U6" s="12">
        <v>2</v>
      </c>
      <c r="V6" s="12">
        <v>29</v>
      </c>
      <c r="W6" s="9">
        <f t="shared" si="3"/>
        <v>31</v>
      </c>
      <c r="X6" s="12">
        <v>4063</v>
      </c>
      <c r="Y6" s="14">
        <v>19</v>
      </c>
      <c r="Z6" s="12">
        <f t="shared" ref="Z6:Z28" si="4">Y6/X6*100</f>
        <v>0.46763475264582821</v>
      </c>
      <c r="AA6" s="12" t="s">
        <v>118</v>
      </c>
      <c r="AB6" s="12" t="s">
        <v>119</v>
      </c>
    </row>
    <row r="7" spans="1:28" s="15" customFormat="1" x14ac:dyDescent="0.45">
      <c r="A7" s="11" t="s">
        <v>120</v>
      </c>
      <c r="B7" s="16" t="s">
        <v>122</v>
      </c>
      <c r="C7" s="13">
        <v>13200</v>
      </c>
      <c r="D7" s="13">
        <v>21700</v>
      </c>
      <c r="E7" s="13">
        <v>16328</v>
      </c>
      <c r="F7" s="14">
        <v>9.9</v>
      </c>
      <c r="G7" s="14">
        <v>11.3</v>
      </c>
      <c r="H7" s="12">
        <v>10.6</v>
      </c>
      <c r="I7" s="12">
        <v>0</v>
      </c>
      <c r="J7" s="25"/>
      <c r="K7" s="25"/>
      <c r="L7" s="26"/>
      <c r="M7" s="25"/>
      <c r="N7" s="25"/>
      <c r="O7" s="26"/>
      <c r="P7" s="25"/>
      <c r="Q7" s="25"/>
      <c r="R7" s="25"/>
      <c r="S7" s="26"/>
      <c r="T7" s="25"/>
      <c r="U7" s="25"/>
      <c r="V7" s="25"/>
      <c r="W7" s="26"/>
      <c r="X7" s="25"/>
      <c r="Y7" s="27"/>
      <c r="Z7" s="25"/>
      <c r="AA7" s="25"/>
      <c r="AB7" s="25"/>
    </row>
    <row r="8" spans="1:28" s="15" customFormat="1" x14ac:dyDescent="0.45">
      <c r="A8" s="11" t="s">
        <v>121</v>
      </c>
      <c r="B8" s="16" t="s">
        <v>123</v>
      </c>
      <c r="C8" s="13">
        <v>8870</v>
      </c>
      <c r="D8" s="13">
        <v>15900</v>
      </c>
      <c r="E8" s="13">
        <v>12385</v>
      </c>
      <c r="F8" s="14">
        <v>11</v>
      </c>
      <c r="G8" s="14">
        <v>14.4</v>
      </c>
      <c r="H8" s="12">
        <v>12.7</v>
      </c>
      <c r="I8" s="12">
        <v>9</v>
      </c>
      <c r="J8" s="12">
        <v>3</v>
      </c>
      <c r="K8" s="12">
        <v>0</v>
      </c>
      <c r="L8" s="7">
        <v>3</v>
      </c>
      <c r="M8" s="12">
        <v>0</v>
      </c>
      <c r="N8" s="12">
        <v>0</v>
      </c>
      <c r="O8" s="7">
        <v>3</v>
      </c>
      <c r="P8" s="12">
        <v>3</v>
      </c>
      <c r="Q8" s="12">
        <v>8</v>
      </c>
      <c r="R8" s="12">
        <v>42</v>
      </c>
      <c r="S8" s="8">
        <f>SUM(P8:R8)</f>
        <v>53</v>
      </c>
      <c r="T8" s="12">
        <v>0</v>
      </c>
      <c r="U8" s="12">
        <v>0</v>
      </c>
      <c r="V8" s="12">
        <v>0</v>
      </c>
      <c r="W8" s="9">
        <v>0</v>
      </c>
      <c r="X8" s="12">
        <v>4932</v>
      </c>
      <c r="Y8" s="14">
        <v>17</v>
      </c>
      <c r="Z8" s="12">
        <f t="shared" ref="Z8:Z21" si="5">Y8/X8*100</f>
        <v>0.34468775344687752</v>
      </c>
      <c r="AA8" s="12" t="s">
        <v>54</v>
      </c>
      <c r="AB8" s="12" t="s">
        <v>55</v>
      </c>
    </row>
    <row r="9" spans="1:28" s="15" customFormat="1" x14ac:dyDescent="0.45">
      <c r="A9" s="11" t="s">
        <v>124</v>
      </c>
      <c r="B9" s="16" t="s">
        <v>126</v>
      </c>
      <c r="C9" s="13">
        <v>8110</v>
      </c>
      <c r="D9" s="13">
        <v>11200</v>
      </c>
      <c r="E9" s="13">
        <v>9655</v>
      </c>
      <c r="F9" s="14">
        <v>11</v>
      </c>
      <c r="G9" s="14">
        <v>14.4</v>
      </c>
      <c r="H9" s="12">
        <v>12.7</v>
      </c>
      <c r="I9" s="12">
        <v>12</v>
      </c>
      <c r="J9" s="12">
        <v>12</v>
      </c>
      <c r="K9" s="12">
        <v>0</v>
      </c>
      <c r="L9" s="7">
        <v>12</v>
      </c>
      <c r="M9" s="12">
        <v>0</v>
      </c>
      <c r="N9" s="12">
        <v>0</v>
      </c>
      <c r="O9" s="7">
        <v>12</v>
      </c>
      <c r="P9" s="12">
        <v>3</v>
      </c>
      <c r="Q9" s="12">
        <v>29</v>
      </c>
      <c r="R9" s="12">
        <v>169</v>
      </c>
      <c r="S9" s="8">
        <f>SUM(P9:R9)</f>
        <v>201</v>
      </c>
      <c r="T9" s="12">
        <v>0</v>
      </c>
      <c r="U9" s="12">
        <v>0</v>
      </c>
      <c r="V9" s="12">
        <v>3</v>
      </c>
      <c r="W9" s="9">
        <v>3</v>
      </c>
      <c r="X9" s="12">
        <v>3388</v>
      </c>
      <c r="Y9" s="14">
        <v>36</v>
      </c>
      <c r="Z9" s="12">
        <f t="shared" si="5"/>
        <v>1.0625737898465171</v>
      </c>
      <c r="AA9" s="12" t="s">
        <v>62</v>
      </c>
      <c r="AB9" s="12" t="s">
        <v>63</v>
      </c>
    </row>
    <row r="10" spans="1:28" s="15" customFormat="1" x14ac:dyDescent="0.45">
      <c r="A10" s="11" t="s">
        <v>125</v>
      </c>
      <c r="B10" s="16" t="s">
        <v>127</v>
      </c>
      <c r="C10" s="13">
        <v>8920</v>
      </c>
      <c r="D10" s="13">
        <v>9960</v>
      </c>
      <c r="E10" s="13">
        <v>9440</v>
      </c>
      <c r="F10" s="14">
        <v>10.4</v>
      </c>
      <c r="G10" s="14">
        <v>14.5</v>
      </c>
      <c r="H10" s="12">
        <v>12.5</v>
      </c>
      <c r="I10" s="12">
        <v>8</v>
      </c>
      <c r="J10" s="12">
        <v>28</v>
      </c>
      <c r="K10" s="12">
        <v>0</v>
      </c>
      <c r="L10" s="7">
        <v>28</v>
      </c>
      <c r="M10" s="12">
        <v>0</v>
      </c>
      <c r="N10" s="12">
        <v>0</v>
      </c>
      <c r="O10" s="7">
        <v>28</v>
      </c>
      <c r="P10" s="12">
        <v>6</v>
      </c>
      <c r="Q10" s="12">
        <v>21</v>
      </c>
      <c r="R10" s="12">
        <v>17</v>
      </c>
      <c r="S10" s="8">
        <f>SUM(P10:R10)</f>
        <v>44</v>
      </c>
      <c r="T10" s="12">
        <v>0</v>
      </c>
      <c r="U10" s="12">
        <v>0</v>
      </c>
      <c r="V10" s="12">
        <v>8</v>
      </c>
      <c r="W10" s="9">
        <v>8</v>
      </c>
      <c r="X10" s="12">
        <v>3735</v>
      </c>
      <c r="Y10" s="14">
        <v>16</v>
      </c>
      <c r="Z10" s="12">
        <f t="shared" si="5"/>
        <v>0.42838018741633199</v>
      </c>
      <c r="AA10" s="12" t="s">
        <v>67</v>
      </c>
      <c r="AB10" s="12" t="s">
        <v>66</v>
      </c>
    </row>
    <row r="11" spans="1:28" s="15" customFormat="1" x14ac:dyDescent="0.45">
      <c r="A11" s="11" t="s">
        <v>128</v>
      </c>
      <c r="B11" s="16" t="s">
        <v>132</v>
      </c>
      <c r="C11" s="13">
        <v>7730</v>
      </c>
      <c r="D11" s="13">
        <v>8850</v>
      </c>
      <c r="E11" s="13">
        <v>8290</v>
      </c>
      <c r="F11" s="14">
        <v>13</v>
      </c>
      <c r="G11" s="14">
        <v>15.9</v>
      </c>
      <c r="H11" s="14">
        <v>14.4</v>
      </c>
      <c r="I11" s="12">
        <v>5</v>
      </c>
      <c r="J11" s="12">
        <v>8</v>
      </c>
      <c r="K11" s="12">
        <v>0</v>
      </c>
      <c r="L11" s="7">
        <v>8</v>
      </c>
      <c r="M11" s="12">
        <v>0</v>
      </c>
      <c r="N11" s="12">
        <v>0</v>
      </c>
      <c r="O11" s="7">
        <v>8</v>
      </c>
      <c r="P11" s="12">
        <v>4</v>
      </c>
      <c r="Q11" s="12">
        <v>6</v>
      </c>
      <c r="R11" s="12">
        <v>2</v>
      </c>
      <c r="S11" s="8">
        <f>SUM(P11:R11)</f>
        <v>12</v>
      </c>
      <c r="T11" s="12">
        <v>1</v>
      </c>
      <c r="U11" s="12">
        <v>2</v>
      </c>
      <c r="V11" s="12">
        <v>0</v>
      </c>
      <c r="W11" s="9">
        <v>3</v>
      </c>
      <c r="X11" s="12">
        <v>4032</v>
      </c>
      <c r="Y11" s="14">
        <v>16</v>
      </c>
      <c r="Z11" s="12">
        <f t="shared" si="5"/>
        <v>0.3968253968253968</v>
      </c>
      <c r="AA11" s="28" t="s">
        <v>136</v>
      </c>
      <c r="AB11" s="12" t="s">
        <v>137</v>
      </c>
    </row>
    <row r="12" spans="1:28" s="15" customFormat="1" x14ac:dyDescent="0.45">
      <c r="A12" s="11" t="s">
        <v>129</v>
      </c>
      <c r="B12" s="17" t="s">
        <v>133</v>
      </c>
      <c r="C12" s="13">
        <v>6650</v>
      </c>
      <c r="D12" s="13">
        <v>7900</v>
      </c>
      <c r="E12" s="13">
        <v>7275</v>
      </c>
      <c r="F12" s="14">
        <v>12.4</v>
      </c>
      <c r="G12" s="14">
        <v>16.100000000000001</v>
      </c>
      <c r="H12" s="14">
        <v>14.25</v>
      </c>
      <c r="I12" s="12">
        <v>3</v>
      </c>
      <c r="J12" s="12">
        <v>31</v>
      </c>
      <c r="K12" s="12">
        <v>1</v>
      </c>
      <c r="L12" s="7">
        <v>32</v>
      </c>
      <c r="M12" s="12">
        <v>0</v>
      </c>
      <c r="N12" s="12">
        <v>0</v>
      </c>
      <c r="O12" s="7">
        <v>32</v>
      </c>
      <c r="P12" s="12">
        <v>4</v>
      </c>
      <c r="Q12" s="12">
        <v>2</v>
      </c>
      <c r="R12" s="12">
        <v>1</v>
      </c>
      <c r="S12" s="8">
        <v>7</v>
      </c>
      <c r="T12" s="12">
        <v>0</v>
      </c>
      <c r="U12" s="12">
        <v>0</v>
      </c>
      <c r="V12" s="12">
        <v>1</v>
      </c>
      <c r="W12" s="9">
        <v>1</v>
      </c>
      <c r="X12" s="12">
        <v>3769</v>
      </c>
      <c r="Y12" s="14">
        <v>22</v>
      </c>
      <c r="Z12" s="12">
        <f t="shared" si="5"/>
        <v>0.58370920668612369</v>
      </c>
      <c r="AA12" s="12" t="s">
        <v>74</v>
      </c>
      <c r="AB12" s="12" t="s">
        <v>75</v>
      </c>
    </row>
    <row r="13" spans="1:28" s="15" customFormat="1" x14ac:dyDescent="0.45">
      <c r="A13" s="11" t="s">
        <v>130</v>
      </c>
      <c r="B13" s="16" t="s">
        <v>134</v>
      </c>
      <c r="C13" s="13">
        <v>5460</v>
      </c>
      <c r="D13" s="13">
        <v>6740</v>
      </c>
      <c r="E13" s="13">
        <v>6100</v>
      </c>
      <c r="F13" s="12">
        <v>13.3</v>
      </c>
      <c r="G13" s="12">
        <v>16.100000000000001</v>
      </c>
      <c r="H13" s="12">
        <v>14.7</v>
      </c>
      <c r="I13" s="12">
        <v>8</v>
      </c>
      <c r="J13" s="12">
        <v>170</v>
      </c>
      <c r="K13" s="12">
        <v>1</v>
      </c>
      <c r="L13" s="7">
        <v>171</v>
      </c>
      <c r="M13" s="12">
        <v>0</v>
      </c>
      <c r="N13" s="12">
        <v>0</v>
      </c>
      <c r="O13" s="7">
        <v>171</v>
      </c>
      <c r="P13" s="12">
        <v>8</v>
      </c>
      <c r="Q13" s="12">
        <v>17</v>
      </c>
      <c r="R13" s="12">
        <v>11</v>
      </c>
      <c r="S13" s="8">
        <v>36</v>
      </c>
      <c r="T13" s="12">
        <v>1</v>
      </c>
      <c r="U13" s="12">
        <v>1</v>
      </c>
      <c r="V13" s="12">
        <v>3</v>
      </c>
      <c r="W13" s="9">
        <v>5</v>
      </c>
      <c r="X13" s="12">
        <v>4297</v>
      </c>
      <c r="Y13" s="14">
        <v>58</v>
      </c>
      <c r="Z13" s="12">
        <f t="shared" si="5"/>
        <v>1.3497789155224575</v>
      </c>
      <c r="AA13" s="12" t="s">
        <v>84</v>
      </c>
      <c r="AB13" s="12" t="s">
        <v>80</v>
      </c>
    </row>
    <row r="14" spans="1:28" s="15" customFormat="1" x14ac:dyDescent="0.45">
      <c r="A14" s="11" t="s">
        <v>131</v>
      </c>
      <c r="B14" s="17" t="s">
        <v>135</v>
      </c>
      <c r="C14" s="13">
        <v>4530</v>
      </c>
      <c r="D14" s="13">
        <v>5170</v>
      </c>
      <c r="E14" s="13">
        <v>4850</v>
      </c>
      <c r="F14" s="12">
        <v>11.4</v>
      </c>
      <c r="G14" s="12">
        <v>18.3</v>
      </c>
      <c r="H14" s="12">
        <v>14.8</v>
      </c>
      <c r="I14" s="12">
        <v>18</v>
      </c>
      <c r="J14" s="12">
        <v>2454</v>
      </c>
      <c r="K14" s="12">
        <v>2</v>
      </c>
      <c r="L14" s="7">
        <v>2456</v>
      </c>
      <c r="M14" s="12">
        <v>0</v>
      </c>
      <c r="N14" s="12">
        <v>0</v>
      </c>
      <c r="O14" s="7">
        <v>2456</v>
      </c>
      <c r="P14" s="12">
        <v>90</v>
      </c>
      <c r="Q14" s="12">
        <v>26</v>
      </c>
      <c r="R14" s="12">
        <v>27</v>
      </c>
      <c r="S14" s="8">
        <v>143</v>
      </c>
      <c r="T14" s="12">
        <v>0</v>
      </c>
      <c r="U14" s="12">
        <v>1</v>
      </c>
      <c r="V14" s="12">
        <v>25</v>
      </c>
      <c r="W14" s="9">
        <v>26</v>
      </c>
      <c r="X14" s="12">
        <v>2770</v>
      </c>
      <c r="Y14" s="14">
        <v>77</v>
      </c>
      <c r="Z14" s="12">
        <f t="shared" si="5"/>
        <v>2.779783393501805</v>
      </c>
      <c r="AA14" s="28" t="s">
        <v>138</v>
      </c>
      <c r="AB14" s="12" t="s">
        <v>139</v>
      </c>
    </row>
    <row r="15" spans="1:28" s="15" customFormat="1" x14ac:dyDescent="0.45">
      <c r="A15" s="11" t="s">
        <v>140</v>
      </c>
      <c r="B15" s="16" t="s">
        <v>142</v>
      </c>
      <c r="C15" s="13">
        <v>3750</v>
      </c>
      <c r="D15" s="13">
        <v>4640</v>
      </c>
      <c r="E15" s="13">
        <v>4195</v>
      </c>
      <c r="F15" s="12">
        <v>16.3</v>
      </c>
      <c r="G15" s="12">
        <v>20</v>
      </c>
      <c r="H15" s="12">
        <v>18.149999999999999</v>
      </c>
      <c r="I15" s="12">
        <v>15</v>
      </c>
      <c r="J15" s="12">
        <v>3330</v>
      </c>
      <c r="K15" s="12">
        <v>95</v>
      </c>
      <c r="L15" s="7">
        <f t="shared" ref="L15:L22" si="6">SUM(J15:K15)</f>
        <v>3425</v>
      </c>
      <c r="M15" s="12">
        <v>0</v>
      </c>
      <c r="N15" s="12">
        <v>0</v>
      </c>
      <c r="O15" s="7">
        <v>3425</v>
      </c>
      <c r="P15" s="12">
        <v>56</v>
      </c>
      <c r="Q15" s="12">
        <v>26</v>
      </c>
      <c r="R15" s="12">
        <v>9</v>
      </c>
      <c r="S15" s="8">
        <f>SUM(P15:R15)</f>
        <v>91</v>
      </c>
      <c r="T15" s="12">
        <v>4</v>
      </c>
      <c r="U15" s="12">
        <v>1</v>
      </c>
      <c r="V15" s="12">
        <v>18</v>
      </c>
      <c r="W15" s="9">
        <v>23</v>
      </c>
      <c r="X15" s="12">
        <v>2343</v>
      </c>
      <c r="Y15" s="14">
        <v>47</v>
      </c>
      <c r="Z15" s="12">
        <f t="shared" si="5"/>
        <v>2.0059752454118653</v>
      </c>
      <c r="AA15" s="12" t="s">
        <v>144</v>
      </c>
      <c r="AB15" s="12" t="s">
        <v>81</v>
      </c>
    </row>
    <row r="16" spans="1:28" s="15" customFormat="1" ht="15.75" x14ac:dyDescent="0.5">
      <c r="A16" s="11" t="s">
        <v>141</v>
      </c>
      <c r="B16" s="17" t="s">
        <v>143</v>
      </c>
      <c r="C16" s="13">
        <v>3100</v>
      </c>
      <c r="D16" s="13">
        <v>3650</v>
      </c>
      <c r="E16" s="13">
        <v>3375</v>
      </c>
      <c r="F16" s="12">
        <v>17</v>
      </c>
      <c r="G16" s="12">
        <v>19.8</v>
      </c>
      <c r="H16" s="12">
        <v>18.399999999999999</v>
      </c>
      <c r="I16" s="12">
        <v>12</v>
      </c>
      <c r="J16" s="12">
        <v>2175</v>
      </c>
      <c r="K16" s="12">
        <v>276</v>
      </c>
      <c r="L16" s="7">
        <f t="shared" si="6"/>
        <v>2451</v>
      </c>
      <c r="M16" s="12">
        <v>0</v>
      </c>
      <c r="N16" s="12">
        <v>0</v>
      </c>
      <c r="O16" s="7">
        <v>2451</v>
      </c>
      <c r="P16" s="12">
        <v>21</v>
      </c>
      <c r="Q16" s="12">
        <v>5</v>
      </c>
      <c r="R16" s="12">
        <v>2</v>
      </c>
      <c r="S16" s="8">
        <v>28</v>
      </c>
      <c r="T16" s="12">
        <v>2</v>
      </c>
      <c r="U16" s="12">
        <v>0</v>
      </c>
      <c r="V16" s="12">
        <v>5</v>
      </c>
      <c r="W16" s="9">
        <v>7</v>
      </c>
      <c r="X16" s="12">
        <v>1813</v>
      </c>
      <c r="Y16" s="14">
        <v>87</v>
      </c>
      <c r="Z16" s="12">
        <f t="shared" si="5"/>
        <v>4.7986762272476557</v>
      </c>
      <c r="AA16" s="28" t="s">
        <v>145</v>
      </c>
      <c r="AB16" s="28" t="s">
        <v>146</v>
      </c>
    </row>
    <row r="17" spans="1:28" s="15" customFormat="1" x14ac:dyDescent="0.45">
      <c r="A17" s="11" t="s">
        <v>147</v>
      </c>
      <c r="B17" s="16" t="s">
        <v>149</v>
      </c>
      <c r="C17" s="13">
        <v>2400</v>
      </c>
      <c r="D17" s="13">
        <v>3010</v>
      </c>
      <c r="E17" s="13">
        <v>2705</v>
      </c>
      <c r="F17" s="12">
        <v>17.8</v>
      </c>
      <c r="G17" s="12">
        <v>20.8</v>
      </c>
      <c r="H17" s="12">
        <v>19.3</v>
      </c>
      <c r="I17" s="12">
        <v>9</v>
      </c>
      <c r="J17" s="12">
        <v>1087</v>
      </c>
      <c r="K17" s="12">
        <v>167</v>
      </c>
      <c r="L17" s="7">
        <f t="shared" si="6"/>
        <v>1254</v>
      </c>
      <c r="M17" s="12">
        <v>0</v>
      </c>
      <c r="N17" s="12">
        <v>0</v>
      </c>
      <c r="O17" s="7">
        <v>1254</v>
      </c>
      <c r="P17" s="12">
        <v>5</v>
      </c>
      <c r="Q17" s="12">
        <v>1</v>
      </c>
      <c r="R17" s="12">
        <v>1</v>
      </c>
      <c r="S17" s="8">
        <v>7</v>
      </c>
      <c r="T17" s="12">
        <v>1</v>
      </c>
      <c r="U17" s="12">
        <v>0</v>
      </c>
      <c r="V17" s="12">
        <v>1</v>
      </c>
      <c r="W17" s="9">
        <v>2</v>
      </c>
      <c r="X17" s="12">
        <v>884</v>
      </c>
      <c r="Y17" s="14">
        <v>39</v>
      </c>
      <c r="Z17" s="12">
        <f t="shared" si="5"/>
        <v>4.4117647058823533</v>
      </c>
      <c r="AA17" s="12" t="s">
        <v>88</v>
      </c>
      <c r="AB17" s="12"/>
    </row>
    <row r="18" spans="1:28" s="15" customFormat="1" x14ac:dyDescent="0.45">
      <c r="A18" s="11" t="s">
        <v>148</v>
      </c>
      <c r="B18" s="17" t="s">
        <v>150</v>
      </c>
      <c r="C18" s="13">
        <v>1980</v>
      </c>
      <c r="D18" s="13">
        <v>2330</v>
      </c>
      <c r="E18" s="13">
        <v>2140</v>
      </c>
      <c r="F18" s="12">
        <v>21.2</v>
      </c>
      <c r="G18" s="12">
        <v>18.899999999999999</v>
      </c>
      <c r="H18" s="12">
        <v>20.05</v>
      </c>
      <c r="I18" s="14">
        <v>12</v>
      </c>
      <c r="J18" s="12">
        <v>2247</v>
      </c>
      <c r="K18" s="12">
        <v>427</v>
      </c>
      <c r="L18" s="7">
        <f t="shared" si="6"/>
        <v>2674</v>
      </c>
      <c r="M18" s="12">
        <v>0</v>
      </c>
      <c r="N18" s="12">
        <v>0</v>
      </c>
      <c r="O18" s="7">
        <v>2674</v>
      </c>
      <c r="P18" s="12">
        <v>11</v>
      </c>
      <c r="Q18" s="12">
        <v>4</v>
      </c>
      <c r="R18" s="12">
        <v>0</v>
      </c>
      <c r="S18" s="8">
        <v>15</v>
      </c>
      <c r="T18" s="12">
        <v>2</v>
      </c>
      <c r="U18" s="12">
        <v>0</v>
      </c>
      <c r="V18" s="12">
        <v>0</v>
      </c>
      <c r="W18" s="9">
        <v>2</v>
      </c>
      <c r="X18" s="12">
        <v>864</v>
      </c>
      <c r="Y18" s="14">
        <v>50</v>
      </c>
      <c r="Z18" s="12">
        <f t="shared" si="5"/>
        <v>5.7870370370370372</v>
      </c>
      <c r="AA18" s="12" t="s">
        <v>96</v>
      </c>
      <c r="AB18" s="12"/>
    </row>
    <row r="19" spans="1:28" s="15" customFormat="1" x14ac:dyDescent="0.45">
      <c r="A19" s="11" t="s">
        <v>151</v>
      </c>
      <c r="B19" s="16" t="s">
        <v>153</v>
      </c>
      <c r="C19" s="13">
        <v>1960</v>
      </c>
      <c r="D19" s="13">
        <v>2090</v>
      </c>
      <c r="E19" s="13">
        <v>2025</v>
      </c>
      <c r="F19" s="12">
        <v>18.3</v>
      </c>
      <c r="G19" s="12">
        <v>22.4</v>
      </c>
      <c r="H19" s="12">
        <v>20.350000000000001</v>
      </c>
      <c r="I19" s="12">
        <v>12</v>
      </c>
      <c r="J19" s="12">
        <v>2201</v>
      </c>
      <c r="K19" s="14">
        <v>378</v>
      </c>
      <c r="L19" s="18">
        <f t="shared" si="6"/>
        <v>2579</v>
      </c>
      <c r="M19" s="14">
        <v>0</v>
      </c>
      <c r="N19" s="14">
        <v>0</v>
      </c>
      <c r="O19" s="18">
        <v>2579</v>
      </c>
      <c r="P19" s="12">
        <v>19</v>
      </c>
      <c r="Q19" s="12">
        <v>1</v>
      </c>
      <c r="R19" s="12">
        <v>0</v>
      </c>
      <c r="S19" s="8">
        <v>20</v>
      </c>
      <c r="T19" s="12">
        <v>0</v>
      </c>
      <c r="U19" s="12">
        <v>0</v>
      </c>
      <c r="V19" s="12">
        <v>0</v>
      </c>
      <c r="W19" s="9">
        <v>0</v>
      </c>
      <c r="X19" s="12">
        <v>1506</v>
      </c>
      <c r="Y19" s="14">
        <v>104</v>
      </c>
      <c r="Z19" s="12">
        <f t="shared" si="5"/>
        <v>6.9057104913678611</v>
      </c>
      <c r="AA19" s="12" t="s">
        <v>155</v>
      </c>
      <c r="AB19" s="12" t="s">
        <v>156</v>
      </c>
    </row>
    <row r="20" spans="1:28" s="15" customFormat="1" x14ac:dyDescent="0.45">
      <c r="A20" s="11" t="s">
        <v>152</v>
      </c>
      <c r="B20" s="17" t="s">
        <v>154</v>
      </c>
      <c r="C20" s="13">
        <v>1510</v>
      </c>
      <c r="D20" s="13">
        <v>1830</v>
      </c>
      <c r="E20" s="13">
        <v>1670</v>
      </c>
      <c r="F20" s="12">
        <v>20.100000000000001</v>
      </c>
      <c r="G20" s="12">
        <v>23.3</v>
      </c>
      <c r="H20" s="12">
        <v>21.7</v>
      </c>
      <c r="I20" s="12">
        <v>12</v>
      </c>
      <c r="J20" s="12">
        <v>2218</v>
      </c>
      <c r="K20" s="12">
        <v>340</v>
      </c>
      <c r="L20" s="7">
        <f t="shared" si="6"/>
        <v>2558</v>
      </c>
      <c r="M20" s="12">
        <v>0</v>
      </c>
      <c r="N20" s="12">
        <v>0</v>
      </c>
      <c r="O20" s="7">
        <v>2558</v>
      </c>
      <c r="P20" s="12">
        <v>3</v>
      </c>
      <c r="Q20" s="12">
        <v>0</v>
      </c>
      <c r="R20" s="12">
        <v>0</v>
      </c>
      <c r="S20" s="8">
        <v>3</v>
      </c>
      <c r="T20" s="12">
        <v>0</v>
      </c>
      <c r="U20" s="12">
        <v>0</v>
      </c>
      <c r="V20" s="12">
        <v>0</v>
      </c>
      <c r="W20" s="9">
        <v>0</v>
      </c>
      <c r="X20" s="12">
        <v>884</v>
      </c>
      <c r="Y20" s="14">
        <v>21</v>
      </c>
      <c r="Z20" s="12">
        <f t="shared" si="5"/>
        <v>2.3755656108597285</v>
      </c>
      <c r="AA20" s="12" t="s">
        <v>157</v>
      </c>
      <c r="AB20" s="12" t="s">
        <v>158</v>
      </c>
    </row>
    <row r="21" spans="1:28" s="15" customFormat="1" x14ac:dyDescent="0.45">
      <c r="A21" s="11" t="s">
        <v>159</v>
      </c>
      <c r="B21" s="16" t="s">
        <v>161</v>
      </c>
      <c r="C21" s="13">
        <v>1300</v>
      </c>
      <c r="D21" s="13">
        <v>1450</v>
      </c>
      <c r="E21" s="13">
        <v>1375</v>
      </c>
      <c r="F21" s="12">
        <v>21.4</v>
      </c>
      <c r="G21" s="12">
        <v>24.7</v>
      </c>
      <c r="H21" s="12">
        <v>23.05</v>
      </c>
      <c r="I21" s="12">
        <v>12</v>
      </c>
      <c r="J21" s="12">
        <v>1700</v>
      </c>
      <c r="K21" s="12">
        <v>356</v>
      </c>
      <c r="L21" s="7">
        <f t="shared" si="6"/>
        <v>2056</v>
      </c>
      <c r="M21" s="12">
        <v>0</v>
      </c>
      <c r="N21" s="12">
        <v>0</v>
      </c>
      <c r="O21" s="7">
        <v>2056</v>
      </c>
      <c r="P21" s="12">
        <v>7</v>
      </c>
      <c r="Q21" s="12">
        <v>5</v>
      </c>
      <c r="R21" s="12">
        <v>0</v>
      </c>
      <c r="S21" s="8">
        <v>12</v>
      </c>
      <c r="T21" s="12">
        <v>0</v>
      </c>
      <c r="U21" s="12">
        <v>0</v>
      </c>
      <c r="V21" s="12">
        <v>0</v>
      </c>
      <c r="W21" s="9">
        <v>0</v>
      </c>
      <c r="X21" s="14">
        <v>563</v>
      </c>
      <c r="Y21" s="14">
        <v>48</v>
      </c>
      <c r="Z21" s="14">
        <f t="shared" si="5"/>
        <v>8.5257548845470694</v>
      </c>
      <c r="AA21" s="14" t="s">
        <v>80</v>
      </c>
      <c r="AB21" s="14"/>
    </row>
    <row r="22" spans="1:28" s="15" customFormat="1" x14ac:dyDescent="0.45">
      <c r="A22" s="11" t="s">
        <v>160</v>
      </c>
      <c r="B22" s="17" t="s">
        <v>162</v>
      </c>
      <c r="C22" s="13">
        <v>1070</v>
      </c>
      <c r="D22" s="13">
        <v>1260</v>
      </c>
      <c r="E22" s="13">
        <v>1165</v>
      </c>
      <c r="F22" s="12">
        <v>21.4</v>
      </c>
      <c r="G22" s="12">
        <v>23.8</v>
      </c>
      <c r="H22" s="12">
        <v>22.6</v>
      </c>
      <c r="I22" s="14">
        <v>12</v>
      </c>
      <c r="J22" s="12">
        <v>897</v>
      </c>
      <c r="K22" s="12">
        <v>145</v>
      </c>
      <c r="L22" s="7">
        <f t="shared" si="6"/>
        <v>1042</v>
      </c>
      <c r="M22" s="12">
        <v>0</v>
      </c>
      <c r="N22" s="12">
        <v>0</v>
      </c>
      <c r="O22" s="7">
        <v>1042</v>
      </c>
      <c r="P22" s="12">
        <v>4</v>
      </c>
      <c r="Q22" s="12">
        <v>0</v>
      </c>
      <c r="R22" s="12">
        <v>0</v>
      </c>
      <c r="S22" s="8">
        <v>4</v>
      </c>
      <c r="T22" s="12">
        <v>0</v>
      </c>
      <c r="U22" s="12">
        <v>0</v>
      </c>
      <c r="V22" s="12">
        <v>0</v>
      </c>
      <c r="W22" s="9">
        <v>0</v>
      </c>
      <c r="X22" s="12">
        <v>429</v>
      </c>
      <c r="Y22" s="14">
        <v>77</v>
      </c>
      <c r="Z22" s="12">
        <v>17.948699999999999</v>
      </c>
      <c r="AA22" s="12" t="s">
        <v>109</v>
      </c>
      <c r="AB22" s="12"/>
    </row>
    <row r="23" spans="1:28" s="15" customFormat="1" x14ac:dyDescent="0.45">
      <c r="A23" s="11"/>
      <c r="B23" s="16"/>
      <c r="C23" s="13"/>
      <c r="D23" s="13"/>
      <c r="E23" s="13"/>
      <c r="F23" s="12"/>
      <c r="G23" s="12"/>
      <c r="H23" s="12"/>
      <c r="I23" s="14"/>
      <c r="J23" s="12"/>
      <c r="K23" s="12"/>
      <c r="L23" s="7"/>
      <c r="M23" s="12"/>
      <c r="N23" s="12"/>
      <c r="O23" s="7"/>
      <c r="P23" s="12"/>
      <c r="Q23" s="12"/>
      <c r="R23" s="12"/>
      <c r="S23" s="8"/>
      <c r="T23" s="12"/>
      <c r="U23" s="12"/>
      <c r="V23" s="12"/>
      <c r="W23" s="9"/>
      <c r="X23" s="12"/>
      <c r="Y23" s="14"/>
      <c r="Z23" s="12"/>
      <c r="AA23" s="12"/>
      <c r="AB23" s="12"/>
    </row>
    <row r="24" spans="1:28" s="15" customFormat="1" x14ac:dyDescent="0.45">
      <c r="A24" s="11"/>
      <c r="B24" s="17"/>
      <c r="C24" s="13"/>
      <c r="D24" s="13"/>
      <c r="E24" s="13"/>
      <c r="F24" s="12"/>
      <c r="G24" s="12"/>
      <c r="H24" s="12"/>
      <c r="I24" s="14"/>
      <c r="J24" s="12"/>
      <c r="K24" s="12"/>
      <c r="L24" s="7"/>
      <c r="M24" s="12"/>
      <c r="N24" s="12"/>
      <c r="O24" s="7"/>
      <c r="P24" s="14"/>
      <c r="Q24" s="14"/>
      <c r="R24" s="12"/>
      <c r="S24" s="8"/>
      <c r="T24" s="12"/>
      <c r="U24" s="12"/>
      <c r="V24" s="12"/>
      <c r="W24" s="9"/>
      <c r="X24" s="12"/>
      <c r="Y24" s="14"/>
      <c r="Z24" s="12"/>
      <c r="AA24" s="12"/>
      <c r="AB24" s="12"/>
    </row>
    <row r="25" spans="1:28" s="15" customFormat="1" x14ac:dyDescent="0.45">
      <c r="A25" s="11"/>
      <c r="B25" s="16"/>
      <c r="C25" s="13"/>
      <c r="D25" s="13"/>
      <c r="E25" s="13"/>
      <c r="F25" s="12"/>
      <c r="G25" s="12"/>
      <c r="H25" s="12"/>
      <c r="I25" s="12"/>
      <c r="J25" s="12"/>
      <c r="K25" s="12"/>
      <c r="L25" s="7"/>
      <c r="M25" s="12"/>
      <c r="N25" s="12"/>
      <c r="O25" s="7"/>
      <c r="P25" s="12"/>
      <c r="Q25" s="12"/>
      <c r="R25" s="12"/>
      <c r="S25" s="8"/>
      <c r="T25" s="12"/>
      <c r="U25" s="12"/>
      <c r="V25" s="12"/>
      <c r="W25" s="9"/>
      <c r="X25" s="12"/>
      <c r="Y25" s="14"/>
      <c r="Z25" s="12"/>
      <c r="AA25" s="12"/>
      <c r="AB25" s="12"/>
    </row>
    <row r="26" spans="1:28" s="15" customFormat="1" x14ac:dyDescent="0.45">
      <c r="A26" s="11"/>
      <c r="B26" s="17"/>
      <c r="C26" s="13"/>
      <c r="D26" s="13"/>
      <c r="E26" s="13"/>
      <c r="F26" s="12"/>
      <c r="G26" s="12"/>
      <c r="H26" s="12"/>
      <c r="I26" s="12"/>
      <c r="J26" s="12"/>
      <c r="K26" s="12"/>
      <c r="L26" s="7"/>
      <c r="M26" s="12"/>
      <c r="N26" s="12"/>
      <c r="O26" s="7"/>
      <c r="P26" s="12"/>
      <c r="Q26" s="12"/>
      <c r="R26" s="12"/>
      <c r="S26" s="8"/>
      <c r="T26" s="12"/>
      <c r="U26" s="12"/>
      <c r="V26" s="12"/>
      <c r="W26" s="9"/>
      <c r="X26" s="12"/>
      <c r="Y26" s="14"/>
      <c r="Z26" s="12"/>
      <c r="AA26" s="12"/>
      <c r="AB26" s="12"/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7">SUM(I5:I26)</f>
        <v>173</v>
      </c>
      <c r="J28">
        <f t="shared" si="7"/>
        <v>18572</v>
      </c>
      <c r="K28">
        <f t="shared" si="7"/>
        <v>2188</v>
      </c>
      <c r="L28">
        <f t="shared" si="7"/>
        <v>20760</v>
      </c>
      <c r="M28">
        <f t="shared" si="7"/>
        <v>0</v>
      </c>
      <c r="N28">
        <f t="shared" si="7"/>
        <v>0</v>
      </c>
      <c r="O28">
        <f t="shared" si="7"/>
        <v>20760</v>
      </c>
      <c r="P28">
        <f t="shared" si="7"/>
        <v>247</v>
      </c>
      <c r="Q28">
        <f t="shared" si="7"/>
        <v>199</v>
      </c>
      <c r="R28">
        <f t="shared" si="7"/>
        <v>281</v>
      </c>
      <c r="S28">
        <f t="shared" si="7"/>
        <v>727</v>
      </c>
      <c r="T28">
        <f t="shared" si="7"/>
        <v>12</v>
      </c>
      <c r="U28">
        <f t="shared" si="7"/>
        <v>10</v>
      </c>
      <c r="V28">
        <f t="shared" si="7"/>
        <v>126</v>
      </c>
      <c r="W28">
        <f t="shared" si="7"/>
        <v>148</v>
      </c>
      <c r="X28">
        <f t="shared" si="7"/>
        <v>43205</v>
      </c>
      <c r="Y28">
        <f t="shared" si="7"/>
        <v>753</v>
      </c>
      <c r="Z28" s="12">
        <f t="shared" si="4"/>
        <v>1.7428538363615322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5" sqref="A5"/>
    </sheetView>
  </sheetViews>
  <sheetFormatPr defaultRowHeight="14.25" x14ac:dyDescent="0.45"/>
  <cols>
    <col min="1" max="1" width="12.1328125" bestFit="1" customWidth="1"/>
    <col min="2" max="2" width="9.6640625" customWidth="1"/>
    <col min="3" max="3" width="7.33203125" customWidth="1"/>
    <col min="4" max="4" width="7.86328125" customWidth="1"/>
    <col min="5" max="5" width="6.19921875" bestFit="1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8" x14ac:dyDescent="0.45">
      <c r="J2" s="31" t="s">
        <v>1</v>
      </c>
      <c r="K2" s="31"/>
      <c r="L2" s="31"/>
      <c r="M2" s="31"/>
      <c r="N2" s="31"/>
      <c r="O2" s="31"/>
      <c r="P2" s="33" t="s">
        <v>2</v>
      </c>
      <c r="Q2" s="33"/>
      <c r="R2" s="33"/>
      <c r="S2" s="33"/>
      <c r="T2" s="34" t="s">
        <v>3</v>
      </c>
      <c r="U2" s="34"/>
      <c r="V2" s="34"/>
      <c r="W2" s="34"/>
      <c r="X2" s="29" t="s">
        <v>4</v>
      </c>
      <c r="Y2" s="29"/>
      <c r="Z2" s="29"/>
    </row>
    <row r="3" spans="1:28" x14ac:dyDescent="0.45">
      <c r="C3" s="30" t="s">
        <v>5</v>
      </c>
      <c r="D3" s="30"/>
      <c r="E3" s="30"/>
      <c r="F3" s="30" t="s">
        <v>6</v>
      </c>
      <c r="G3" s="30"/>
      <c r="H3" s="30"/>
      <c r="I3" s="2" t="s">
        <v>7</v>
      </c>
      <c r="J3" s="31" t="s">
        <v>8</v>
      </c>
      <c r="K3" s="31"/>
      <c r="L3" s="31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36</v>
      </c>
      <c r="B5" s="12" t="s">
        <v>37</v>
      </c>
      <c r="C5" s="13">
        <v>7850</v>
      </c>
      <c r="D5" s="13">
        <v>14300</v>
      </c>
      <c r="E5" s="13">
        <v>10481</v>
      </c>
      <c r="F5" s="14">
        <v>8.8000000000000007</v>
      </c>
      <c r="G5" s="14">
        <v>12.4</v>
      </c>
      <c r="H5" s="12">
        <v>10.4</v>
      </c>
      <c r="I5" s="12">
        <v>3</v>
      </c>
      <c r="J5" s="12">
        <v>11</v>
      </c>
      <c r="K5" s="12">
        <v>0</v>
      </c>
      <c r="L5" s="7">
        <f t="shared" ref="L5:L26" si="0">SUM(J5:K5)</f>
        <v>11</v>
      </c>
      <c r="M5" s="12">
        <v>0</v>
      </c>
      <c r="N5" s="12">
        <v>0</v>
      </c>
      <c r="O5" s="7">
        <f t="shared" ref="O5:O26" si="1">SUM(L5:N5)</f>
        <v>11</v>
      </c>
      <c r="P5" s="12">
        <v>0</v>
      </c>
      <c r="Q5" s="12">
        <v>3</v>
      </c>
      <c r="R5" s="12">
        <v>0</v>
      </c>
      <c r="S5" s="8">
        <f t="shared" ref="S5:S26" si="2">SUM(P5:R5)</f>
        <v>3</v>
      </c>
      <c r="T5" s="12">
        <v>0</v>
      </c>
      <c r="U5" s="12">
        <v>1</v>
      </c>
      <c r="V5" s="12">
        <v>38</v>
      </c>
      <c r="W5" s="9">
        <f t="shared" ref="W5:W26" si="3">SUM(T5:V5)</f>
        <v>39</v>
      </c>
      <c r="X5" s="12">
        <v>2925</v>
      </c>
      <c r="Y5" s="14">
        <v>12</v>
      </c>
      <c r="Z5" s="12">
        <f>Y5/X5*100</f>
        <v>0.41025641025641024</v>
      </c>
      <c r="AA5" s="12" t="s">
        <v>27</v>
      </c>
      <c r="AB5" s="12" t="s">
        <v>28</v>
      </c>
    </row>
    <row r="6" spans="1:28" s="15" customFormat="1" x14ac:dyDescent="0.45">
      <c r="A6" s="11" t="s">
        <v>38</v>
      </c>
      <c r="B6" s="12" t="s">
        <v>39</v>
      </c>
      <c r="C6" s="13">
        <v>6530</v>
      </c>
      <c r="D6" s="13">
        <v>7830</v>
      </c>
      <c r="E6" s="13">
        <v>6997</v>
      </c>
      <c r="F6" s="14">
        <v>11.4</v>
      </c>
      <c r="G6" s="14">
        <v>14.8</v>
      </c>
      <c r="H6" s="12">
        <v>12.7</v>
      </c>
      <c r="I6" s="12">
        <v>12</v>
      </c>
      <c r="J6" s="12">
        <v>71</v>
      </c>
      <c r="K6" s="12">
        <v>0</v>
      </c>
      <c r="L6" s="7">
        <f t="shared" si="0"/>
        <v>71</v>
      </c>
      <c r="M6" s="12">
        <v>0</v>
      </c>
      <c r="N6" s="12">
        <v>0</v>
      </c>
      <c r="O6" s="7">
        <f t="shared" si="1"/>
        <v>71</v>
      </c>
      <c r="P6" s="12">
        <v>0</v>
      </c>
      <c r="Q6" s="12">
        <v>32</v>
      </c>
      <c r="R6" s="12">
        <v>0</v>
      </c>
      <c r="S6" s="8">
        <f t="shared" si="2"/>
        <v>32</v>
      </c>
      <c r="T6" s="12">
        <v>2</v>
      </c>
      <c r="U6" s="12">
        <v>1</v>
      </c>
      <c r="V6" s="12">
        <v>18</v>
      </c>
      <c r="W6" s="9">
        <f t="shared" si="3"/>
        <v>21</v>
      </c>
      <c r="X6" s="12">
        <f>1619+1450</f>
        <v>3069</v>
      </c>
      <c r="Y6" s="14">
        <v>67</v>
      </c>
      <c r="Z6" s="12">
        <f t="shared" ref="Z6:Z28" si="4">Y6/X6*100</f>
        <v>2.1831215379602478</v>
      </c>
      <c r="AA6" s="12" t="s">
        <v>29</v>
      </c>
      <c r="AB6" s="12" t="s">
        <v>30</v>
      </c>
    </row>
    <row r="7" spans="1:28" s="15" customFormat="1" x14ac:dyDescent="0.45">
      <c r="A7" s="11" t="s">
        <v>40</v>
      </c>
      <c r="B7" s="16" t="s">
        <v>41</v>
      </c>
      <c r="C7" s="13">
        <v>4950</v>
      </c>
      <c r="D7" s="13">
        <v>6610</v>
      </c>
      <c r="E7" s="13">
        <v>5923</v>
      </c>
      <c r="F7" s="14">
        <v>10.8</v>
      </c>
      <c r="G7" s="14">
        <v>15.1</v>
      </c>
      <c r="H7" s="12">
        <v>13.3</v>
      </c>
      <c r="I7" s="12">
        <v>15</v>
      </c>
      <c r="J7" s="12">
        <v>68</v>
      </c>
      <c r="K7" s="12">
        <v>0</v>
      </c>
      <c r="L7" s="7">
        <f t="shared" si="0"/>
        <v>68</v>
      </c>
      <c r="M7" s="12">
        <v>0</v>
      </c>
      <c r="N7" s="12">
        <v>0</v>
      </c>
      <c r="O7" s="7">
        <f t="shared" si="1"/>
        <v>68</v>
      </c>
      <c r="P7" s="12">
        <v>4</v>
      </c>
      <c r="Q7" s="12">
        <v>66</v>
      </c>
      <c r="R7" s="12">
        <v>0</v>
      </c>
      <c r="S7" s="8">
        <f t="shared" si="2"/>
        <v>70</v>
      </c>
      <c r="T7" s="12">
        <v>1</v>
      </c>
      <c r="U7" s="12">
        <v>3</v>
      </c>
      <c r="V7" s="12">
        <v>8</v>
      </c>
      <c r="W7" s="9">
        <f t="shared" si="3"/>
        <v>12</v>
      </c>
      <c r="X7" s="12">
        <f>1028+1227</f>
        <v>2255</v>
      </c>
      <c r="Y7" s="14">
        <v>132</v>
      </c>
      <c r="Z7" s="12">
        <f t="shared" si="4"/>
        <v>5.8536585365853666</v>
      </c>
      <c r="AA7" s="12" t="s">
        <v>42</v>
      </c>
      <c r="AB7" s="12" t="s">
        <v>43</v>
      </c>
    </row>
    <row r="8" spans="1:28" s="15" customFormat="1" x14ac:dyDescent="0.45">
      <c r="A8" s="11" t="s">
        <v>44</v>
      </c>
      <c r="B8" s="16" t="s">
        <v>45</v>
      </c>
      <c r="C8" s="13">
        <v>4140</v>
      </c>
      <c r="D8" s="13">
        <v>5240</v>
      </c>
      <c r="E8" s="13">
        <v>4467</v>
      </c>
      <c r="F8" s="14">
        <v>11.4</v>
      </c>
      <c r="G8" s="14">
        <v>15.8</v>
      </c>
      <c r="H8" s="12">
        <v>13.9</v>
      </c>
      <c r="I8" s="12">
        <v>15</v>
      </c>
      <c r="J8" s="12">
        <v>61</v>
      </c>
      <c r="K8" s="12">
        <v>0</v>
      </c>
      <c r="L8" s="7">
        <f t="shared" si="0"/>
        <v>61</v>
      </c>
      <c r="M8" s="12">
        <v>0</v>
      </c>
      <c r="N8" s="12">
        <v>0</v>
      </c>
      <c r="O8" s="7">
        <f t="shared" si="1"/>
        <v>61</v>
      </c>
      <c r="P8" s="12">
        <v>0</v>
      </c>
      <c r="Q8" s="12">
        <v>60</v>
      </c>
      <c r="R8" s="12">
        <v>293</v>
      </c>
      <c r="S8" s="8">
        <f t="shared" si="2"/>
        <v>353</v>
      </c>
      <c r="T8" s="12">
        <v>1</v>
      </c>
      <c r="U8" s="12">
        <v>0</v>
      </c>
      <c r="V8" s="12">
        <v>15</v>
      </c>
      <c r="W8" s="9">
        <f t="shared" si="3"/>
        <v>16</v>
      </c>
      <c r="X8" s="12">
        <f>1566+1578</f>
        <v>3144</v>
      </c>
      <c r="Y8" s="14">
        <v>263</v>
      </c>
      <c r="Z8" s="12">
        <f t="shared" si="4"/>
        <v>8.3651399491094161</v>
      </c>
      <c r="AA8" s="12" t="s">
        <v>46</v>
      </c>
      <c r="AB8" s="12" t="s">
        <v>47</v>
      </c>
    </row>
    <row r="9" spans="1:28" s="15" customFormat="1" x14ac:dyDescent="0.45">
      <c r="A9" s="11" t="s">
        <v>48</v>
      </c>
      <c r="B9" s="16" t="s">
        <v>49</v>
      </c>
      <c r="C9" s="13">
        <v>3990</v>
      </c>
      <c r="D9" s="13">
        <v>5600</v>
      </c>
      <c r="E9" s="13">
        <v>4602</v>
      </c>
      <c r="F9" s="14">
        <v>11.3</v>
      </c>
      <c r="G9" s="14">
        <v>14.8</v>
      </c>
      <c r="H9" s="12">
        <v>12.8</v>
      </c>
      <c r="I9" s="12">
        <v>14</v>
      </c>
      <c r="J9" s="12">
        <v>93</v>
      </c>
      <c r="K9" s="12">
        <v>0</v>
      </c>
      <c r="L9" s="7">
        <f t="shared" si="0"/>
        <v>93</v>
      </c>
      <c r="M9" s="12">
        <v>0</v>
      </c>
      <c r="N9" s="12">
        <v>0</v>
      </c>
      <c r="O9" s="7">
        <f t="shared" si="1"/>
        <v>93</v>
      </c>
      <c r="P9" s="12">
        <v>1</v>
      </c>
      <c r="Q9" s="12">
        <v>56</v>
      </c>
      <c r="R9" s="12">
        <v>819</v>
      </c>
      <c r="S9" s="8">
        <f t="shared" si="2"/>
        <v>876</v>
      </c>
      <c r="T9" s="12">
        <v>1</v>
      </c>
      <c r="U9" s="12">
        <v>1</v>
      </c>
      <c r="V9" s="12">
        <v>20</v>
      </c>
      <c r="W9" s="9">
        <f t="shared" si="3"/>
        <v>22</v>
      </c>
      <c r="X9" s="12">
        <f>1524+1525</f>
        <v>3049</v>
      </c>
      <c r="Y9" s="14">
        <v>396</v>
      </c>
      <c r="Z9" s="12">
        <f t="shared" si="4"/>
        <v>12.987864873729091</v>
      </c>
      <c r="AA9" s="12" t="s">
        <v>50</v>
      </c>
      <c r="AB9" s="12" t="s">
        <v>51</v>
      </c>
    </row>
    <row r="10" spans="1:28" s="15" customFormat="1" x14ac:dyDescent="0.45">
      <c r="A10" s="11" t="s">
        <v>52</v>
      </c>
      <c r="B10" s="16" t="s">
        <v>53</v>
      </c>
      <c r="C10" s="13">
        <v>4530</v>
      </c>
      <c r="D10" s="13">
        <v>7240</v>
      </c>
      <c r="E10" s="13">
        <v>5796</v>
      </c>
      <c r="F10" s="14">
        <v>12.3</v>
      </c>
      <c r="G10" s="14">
        <v>14.9</v>
      </c>
      <c r="H10" s="12">
        <v>13.3</v>
      </c>
      <c r="I10" s="12">
        <v>15</v>
      </c>
      <c r="J10" s="12">
        <v>54</v>
      </c>
      <c r="K10" s="12">
        <v>0</v>
      </c>
      <c r="L10" s="7">
        <f t="shared" si="0"/>
        <v>54</v>
      </c>
      <c r="M10" s="12">
        <v>0</v>
      </c>
      <c r="N10" s="12">
        <v>0</v>
      </c>
      <c r="O10" s="7">
        <f t="shared" si="1"/>
        <v>54</v>
      </c>
      <c r="P10" s="12">
        <v>2</v>
      </c>
      <c r="Q10" s="12">
        <v>79</v>
      </c>
      <c r="R10" s="12">
        <v>398</v>
      </c>
      <c r="S10" s="8">
        <f t="shared" si="2"/>
        <v>479</v>
      </c>
      <c r="T10" s="12">
        <v>0</v>
      </c>
      <c r="U10" s="12">
        <v>4</v>
      </c>
      <c r="V10" s="12">
        <v>26</v>
      </c>
      <c r="W10" s="9">
        <f t="shared" si="3"/>
        <v>30</v>
      </c>
      <c r="X10" s="12">
        <f>1552+1543</f>
        <v>3095</v>
      </c>
      <c r="Y10" s="14">
        <v>65</v>
      </c>
      <c r="Z10" s="12">
        <f t="shared" si="4"/>
        <v>2.1001615508885298</v>
      </c>
      <c r="AA10" s="12" t="s">
        <v>54</v>
      </c>
      <c r="AB10" s="12" t="s">
        <v>55</v>
      </c>
    </row>
    <row r="11" spans="1:28" s="15" customFormat="1" x14ac:dyDescent="0.45">
      <c r="A11" s="11" t="s">
        <v>56</v>
      </c>
      <c r="B11" s="16" t="s">
        <v>57</v>
      </c>
      <c r="C11" s="13">
        <v>6590</v>
      </c>
      <c r="D11" s="13">
        <v>12500</v>
      </c>
      <c r="E11" s="13">
        <v>9219</v>
      </c>
      <c r="F11" s="14">
        <v>11.7</v>
      </c>
      <c r="G11" s="14">
        <v>14.8</v>
      </c>
      <c r="H11" s="14">
        <v>12.9</v>
      </c>
      <c r="I11" s="12">
        <v>4</v>
      </c>
      <c r="J11" s="12">
        <v>8</v>
      </c>
      <c r="K11" s="12">
        <v>0</v>
      </c>
      <c r="L11" s="7">
        <f t="shared" si="0"/>
        <v>8</v>
      </c>
      <c r="M11" s="12">
        <v>0</v>
      </c>
      <c r="N11" s="12">
        <v>0</v>
      </c>
      <c r="O11" s="7">
        <f t="shared" si="1"/>
        <v>8</v>
      </c>
      <c r="P11" s="12">
        <v>0</v>
      </c>
      <c r="Q11" s="12">
        <v>28</v>
      </c>
      <c r="R11" s="12">
        <v>78</v>
      </c>
      <c r="S11" s="8">
        <f t="shared" si="2"/>
        <v>106</v>
      </c>
      <c r="T11" s="12">
        <v>1</v>
      </c>
      <c r="U11" s="12">
        <v>2</v>
      </c>
      <c r="V11" s="12">
        <v>7</v>
      </c>
      <c r="W11" s="9">
        <f t="shared" si="3"/>
        <v>10</v>
      </c>
      <c r="X11" s="12">
        <f>2798+2505</f>
        <v>5303</v>
      </c>
      <c r="Y11" s="14">
        <v>68</v>
      </c>
      <c r="Z11" s="12">
        <f t="shared" si="4"/>
        <v>1.282293041674524</v>
      </c>
      <c r="AA11" s="12" t="s">
        <v>58</v>
      </c>
      <c r="AB11" s="12" t="s">
        <v>59</v>
      </c>
    </row>
    <row r="12" spans="1:28" s="15" customFormat="1" x14ac:dyDescent="0.45">
      <c r="A12" s="11" t="s">
        <v>60</v>
      </c>
      <c r="B12" s="17" t="s">
        <v>61</v>
      </c>
      <c r="C12" s="13">
        <v>6090</v>
      </c>
      <c r="D12" s="13">
        <v>12300</v>
      </c>
      <c r="E12" s="13">
        <v>8337</v>
      </c>
      <c r="F12" s="14">
        <v>11.7</v>
      </c>
      <c r="G12" s="14">
        <v>15.9</v>
      </c>
      <c r="H12" s="14">
        <v>13.2</v>
      </c>
      <c r="I12" s="12">
        <v>11</v>
      </c>
      <c r="J12" s="12">
        <v>74</v>
      </c>
      <c r="K12" s="12">
        <v>0</v>
      </c>
      <c r="L12" s="7">
        <f t="shared" si="0"/>
        <v>74</v>
      </c>
      <c r="M12" s="12">
        <v>0</v>
      </c>
      <c r="N12" s="12">
        <v>0</v>
      </c>
      <c r="O12" s="7">
        <f t="shared" si="1"/>
        <v>74</v>
      </c>
      <c r="P12" s="12">
        <v>1</v>
      </c>
      <c r="Q12" s="12">
        <v>55</v>
      </c>
      <c r="R12" s="12">
        <v>145</v>
      </c>
      <c r="S12" s="8">
        <f t="shared" si="2"/>
        <v>201</v>
      </c>
      <c r="T12" s="12">
        <v>4</v>
      </c>
      <c r="U12" s="12">
        <v>12</v>
      </c>
      <c r="V12" s="12">
        <v>20</v>
      </c>
      <c r="W12" s="9">
        <f t="shared" si="3"/>
        <v>36</v>
      </c>
      <c r="X12" s="12">
        <f>1700+1748</f>
        <v>3448</v>
      </c>
      <c r="Y12" s="14">
        <v>31</v>
      </c>
      <c r="Z12" s="12">
        <f t="shared" si="4"/>
        <v>0.89907192575406025</v>
      </c>
      <c r="AA12" s="12" t="s">
        <v>62</v>
      </c>
      <c r="AB12" s="12" t="s">
        <v>63</v>
      </c>
    </row>
    <row r="13" spans="1:28" s="15" customFormat="1" x14ac:dyDescent="0.45">
      <c r="A13" s="11" t="s">
        <v>64</v>
      </c>
      <c r="B13" s="16" t="s">
        <v>65</v>
      </c>
      <c r="C13" s="13">
        <v>4930</v>
      </c>
      <c r="D13" s="13">
        <v>6150</v>
      </c>
      <c r="E13" s="13">
        <v>5567</v>
      </c>
      <c r="F13" s="12">
        <v>11.3</v>
      </c>
      <c r="G13" s="12">
        <v>15.7</v>
      </c>
      <c r="H13" s="12">
        <v>13.3</v>
      </c>
      <c r="I13" s="12">
        <v>15</v>
      </c>
      <c r="J13" s="12">
        <v>1170</v>
      </c>
      <c r="K13" s="12">
        <v>0</v>
      </c>
      <c r="L13" s="7">
        <f t="shared" si="0"/>
        <v>1170</v>
      </c>
      <c r="M13" s="12">
        <v>0</v>
      </c>
      <c r="N13" s="12">
        <v>0</v>
      </c>
      <c r="O13" s="7">
        <f t="shared" si="1"/>
        <v>1170</v>
      </c>
      <c r="P13" s="12">
        <v>5</v>
      </c>
      <c r="Q13" s="12">
        <v>41</v>
      </c>
      <c r="R13" s="12">
        <v>70</v>
      </c>
      <c r="S13" s="8">
        <f t="shared" si="2"/>
        <v>116</v>
      </c>
      <c r="T13" s="12">
        <v>5</v>
      </c>
      <c r="U13" s="12">
        <v>1</v>
      </c>
      <c r="V13" s="12">
        <v>11</v>
      </c>
      <c r="W13" s="9">
        <f t="shared" si="3"/>
        <v>17</v>
      </c>
      <c r="X13" s="12">
        <f>1270+1322</f>
        <v>2592</v>
      </c>
      <c r="Y13" s="14">
        <v>40</v>
      </c>
      <c r="Z13" s="12">
        <f t="shared" si="4"/>
        <v>1.5432098765432098</v>
      </c>
      <c r="AA13" s="12" t="s">
        <v>66</v>
      </c>
      <c r="AB13" s="12" t="s">
        <v>67</v>
      </c>
    </row>
    <row r="14" spans="1:28" s="15" customFormat="1" x14ac:dyDescent="0.45">
      <c r="A14" s="11" t="s">
        <v>68</v>
      </c>
      <c r="B14" s="17" t="s">
        <v>69</v>
      </c>
      <c r="C14" s="13">
        <v>4330</v>
      </c>
      <c r="D14" s="13">
        <v>5040</v>
      </c>
      <c r="E14" s="13">
        <v>4770</v>
      </c>
      <c r="F14" s="12">
        <v>12.7</v>
      </c>
      <c r="G14" s="12">
        <v>17.399999999999999</v>
      </c>
      <c r="H14" s="12">
        <v>15.1</v>
      </c>
      <c r="I14" s="12">
        <v>13</v>
      </c>
      <c r="J14" s="12">
        <v>1911</v>
      </c>
      <c r="K14" s="12">
        <v>0</v>
      </c>
      <c r="L14" s="7">
        <f t="shared" si="0"/>
        <v>1911</v>
      </c>
      <c r="M14" s="12">
        <v>0</v>
      </c>
      <c r="N14" s="12">
        <v>0</v>
      </c>
      <c r="O14" s="7">
        <f t="shared" si="1"/>
        <v>1911</v>
      </c>
      <c r="P14" s="12">
        <v>12</v>
      </c>
      <c r="Q14" s="12">
        <v>25</v>
      </c>
      <c r="R14" s="12">
        <v>20</v>
      </c>
      <c r="S14" s="8">
        <f t="shared" si="2"/>
        <v>57</v>
      </c>
      <c r="T14" s="12">
        <v>1</v>
      </c>
      <c r="U14" s="12">
        <v>3</v>
      </c>
      <c r="V14" s="12">
        <v>6</v>
      </c>
      <c r="W14" s="9">
        <f t="shared" si="3"/>
        <v>10</v>
      </c>
      <c r="X14" s="12">
        <f>1210+1053</f>
        <v>2263</v>
      </c>
      <c r="Y14" s="14">
        <v>89</v>
      </c>
      <c r="Z14" s="12">
        <f t="shared" si="4"/>
        <v>3.9328325231992931</v>
      </c>
      <c r="AA14" s="12" t="s">
        <v>70</v>
      </c>
      <c r="AB14" s="12" t="s">
        <v>71</v>
      </c>
    </row>
    <row r="15" spans="1:28" s="15" customFormat="1" x14ac:dyDescent="0.45">
      <c r="A15" s="11" t="s">
        <v>72</v>
      </c>
      <c r="B15" s="16" t="s">
        <v>73</v>
      </c>
      <c r="C15" s="13">
        <v>3350</v>
      </c>
      <c r="D15" s="13">
        <v>4750</v>
      </c>
      <c r="E15" s="13">
        <v>4155</v>
      </c>
      <c r="F15" s="12">
        <v>14.8</v>
      </c>
      <c r="G15" s="12">
        <v>18.8</v>
      </c>
      <c r="H15" s="12">
        <v>16.7</v>
      </c>
      <c r="I15" s="12">
        <v>15</v>
      </c>
      <c r="J15" s="12">
        <v>3365</v>
      </c>
      <c r="K15" s="12">
        <v>84</v>
      </c>
      <c r="L15" s="7">
        <f t="shared" si="0"/>
        <v>3449</v>
      </c>
      <c r="M15" s="12">
        <v>0</v>
      </c>
      <c r="N15" s="12">
        <v>0</v>
      </c>
      <c r="O15" s="7">
        <f t="shared" si="1"/>
        <v>3449</v>
      </c>
      <c r="P15" s="12">
        <v>27</v>
      </c>
      <c r="Q15" s="12">
        <v>10</v>
      </c>
      <c r="R15" s="12">
        <v>12</v>
      </c>
      <c r="S15" s="8">
        <f t="shared" si="2"/>
        <v>49</v>
      </c>
      <c r="T15" s="12">
        <v>4</v>
      </c>
      <c r="U15" s="12">
        <v>0</v>
      </c>
      <c r="V15" s="12">
        <v>4</v>
      </c>
      <c r="W15" s="9">
        <f t="shared" si="3"/>
        <v>8</v>
      </c>
      <c r="X15" s="12">
        <f>1201+1151</f>
        <v>2352</v>
      </c>
      <c r="Y15" s="14">
        <v>49</v>
      </c>
      <c r="Z15" s="12">
        <f t="shared" si="4"/>
        <v>2.083333333333333</v>
      </c>
      <c r="AA15" s="12" t="s">
        <v>74</v>
      </c>
      <c r="AB15" s="12" t="s">
        <v>75</v>
      </c>
    </row>
    <row r="16" spans="1:28" s="15" customFormat="1" x14ac:dyDescent="0.45">
      <c r="A16" s="11" t="s">
        <v>76</v>
      </c>
      <c r="B16" s="17" t="s">
        <v>77</v>
      </c>
      <c r="C16" s="13">
        <v>2970</v>
      </c>
      <c r="D16" s="13">
        <v>3680</v>
      </c>
      <c r="E16" s="13">
        <v>3228</v>
      </c>
      <c r="F16" s="12">
        <v>13.5</v>
      </c>
      <c r="G16" s="12">
        <v>17.8</v>
      </c>
      <c r="H16" s="12">
        <v>15.5</v>
      </c>
      <c r="I16" s="12">
        <v>15</v>
      </c>
      <c r="J16" s="12">
        <v>2324</v>
      </c>
      <c r="K16" s="12">
        <v>296</v>
      </c>
      <c r="L16" s="7">
        <f t="shared" si="0"/>
        <v>2620</v>
      </c>
      <c r="M16" s="12">
        <v>0</v>
      </c>
      <c r="N16" s="12">
        <v>0</v>
      </c>
      <c r="O16" s="7">
        <f t="shared" si="1"/>
        <v>2620</v>
      </c>
      <c r="P16" s="12">
        <v>74</v>
      </c>
      <c r="Q16" s="12">
        <v>11</v>
      </c>
      <c r="R16" s="12">
        <v>13</v>
      </c>
      <c r="S16" s="8">
        <f t="shared" si="2"/>
        <v>98</v>
      </c>
      <c r="T16" s="12">
        <v>11</v>
      </c>
      <c r="U16" s="12">
        <v>1</v>
      </c>
      <c r="V16" s="12">
        <v>5</v>
      </c>
      <c r="W16" s="9">
        <f t="shared" si="3"/>
        <v>17</v>
      </c>
      <c r="X16" s="12">
        <f>896+948</f>
        <v>1844</v>
      </c>
      <c r="Y16" s="14">
        <v>74</v>
      </c>
      <c r="Z16" s="12">
        <f t="shared" si="4"/>
        <v>4.0130151843817785</v>
      </c>
      <c r="AA16" s="12" t="s">
        <v>54</v>
      </c>
      <c r="AB16" s="12" t="s">
        <v>55</v>
      </c>
    </row>
    <row r="17" spans="1:28" s="15" customFormat="1" x14ac:dyDescent="0.45">
      <c r="A17" s="11" t="s">
        <v>78</v>
      </c>
      <c r="B17" s="16" t="s">
        <v>79</v>
      </c>
      <c r="C17" s="13">
        <v>2800</v>
      </c>
      <c r="D17" s="13">
        <v>3450</v>
      </c>
      <c r="E17" s="13">
        <v>2921</v>
      </c>
      <c r="F17" s="12">
        <v>13.5</v>
      </c>
      <c r="G17" s="12">
        <v>18.899999999999999</v>
      </c>
      <c r="H17" s="12">
        <v>16.8</v>
      </c>
      <c r="I17" s="12">
        <v>15</v>
      </c>
      <c r="J17" s="12">
        <v>2711</v>
      </c>
      <c r="K17" s="12">
        <v>426</v>
      </c>
      <c r="L17" s="7">
        <f t="shared" si="0"/>
        <v>3137</v>
      </c>
      <c r="M17" s="12">
        <v>0</v>
      </c>
      <c r="N17" s="12">
        <v>0</v>
      </c>
      <c r="O17" s="7">
        <f t="shared" si="1"/>
        <v>3137</v>
      </c>
      <c r="P17" s="12">
        <v>91</v>
      </c>
      <c r="Q17" s="12">
        <v>9</v>
      </c>
      <c r="R17" s="12">
        <v>1</v>
      </c>
      <c r="S17" s="8">
        <f t="shared" si="2"/>
        <v>101</v>
      </c>
      <c r="T17" s="12">
        <v>10</v>
      </c>
      <c r="U17" s="12">
        <v>1</v>
      </c>
      <c r="V17" s="12">
        <v>0</v>
      </c>
      <c r="W17" s="9">
        <f t="shared" si="3"/>
        <v>11</v>
      </c>
      <c r="X17" s="12">
        <f>921+655</f>
        <v>1576</v>
      </c>
      <c r="Y17" s="14">
        <v>51</v>
      </c>
      <c r="Z17" s="12">
        <f t="shared" si="4"/>
        <v>3.2360406091370559</v>
      </c>
      <c r="AA17" s="12" t="s">
        <v>80</v>
      </c>
      <c r="AB17" s="12" t="s">
        <v>81</v>
      </c>
    </row>
    <row r="18" spans="1:28" s="15" customFormat="1" x14ac:dyDescent="0.45">
      <c r="A18" s="11" t="s">
        <v>82</v>
      </c>
      <c r="B18" s="17" t="s">
        <v>83</v>
      </c>
      <c r="C18" s="13">
        <v>2260</v>
      </c>
      <c r="D18" s="13">
        <v>2820</v>
      </c>
      <c r="E18" s="13">
        <v>2510</v>
      </c>
      <c r="F18" s="12">
        <v>16.8</v>
      </c>
      <c r="G18" s="12">
        <v>21.1</v>
      </c>
      <c r="H18" s="12">
        <v>18.7</v>
      </c>
      <c r="I18" s="14">
        <v>15</v>
      </c>
      <c r="J18" s="12">
        <v>6529</v>
      </c>
      <c r="K18" s="12">
        <v>1065</v>
      </c>
      <c r="L18" s="7">
        <f t="shared" si="0"/>
        <v>7594</v>
      </c>
      <c r="M18" s="12">
        <v>0</v>
      </c>
      <c r="N18" s="12">
        <v>0</v>
      </c>
      <c r="O18" s="7">
        <f t="shared" si="1"/>
        <v>7594</v>
      </c>
      <c r="P18" s="12">
        <v>158</v>
      </c>
      <c r="Q18" s="12">
        <v>1</v>
      </c>
      <c r="R18" s="12">
        <v>1</v>
      </c>
      <c r="S18" s="8">
        <f t="shared" si="2"/>
        <v>160</v>
      </c>
      <c r="T18" s="12">
        <v>21</v>
      </c>
      <c r="U18" s="12">
        <v>0</v>
      </c>
      <c r="V18" s="12">
        <v>3</v>
      </c>
      <c r="W18" s="9">
        <f t="shared" si="3"/>
        <v>24</v>
      </c>
      <c r="X18" s="12">
        <v>619</v>
      </c>
      <c r="Y18" s="14">
        <v>65</v>
      </c>
      <c r="Z18" s="12">
        <f t="shared" si="4"/>
        <v>10.500807754442649</v>
      </c>
      <c r="AA18" s="12" t="s">
        <v>84</v>
      </c>
      <c r="AB18" s="12"/>
    </row>
    <row r="19" spans="1:28" s="15" customFormat="1" x14ac:dyDescent="0.45">
      <c r="A19" s="11" t="s">
        <v>85</v>
      </c>
      <c r="B19" s="16" t="s">
        <v>86</v>
      </c>
      <c r="C19" s="13">
        <v>1950</v>
      </c>
      <c r="D19" s="13">
        <v>2550</v>
      </c>
      <c r="E19" s="13">
        <v>2150</v>
      </c>
      <c r="F19" s="12">
        <v>17.399999999999999</v>
      </c>
      <c r="G19" s="12">
        <v>21.3</v>
      </c>
      <c r="H19" s="12">
        <v>19.2</v>
      </c>
      <c r="I19" s="12">
        <v>12</v>
      </c>
      <c r="J19" s="12">
        <v>8066</v>
      </c>
      <c r="K19" s="14">
        <v>1616</v>
      </c>
      <c r="L19" s="18">
        <f t="shared" si="0"/>
        <v>9682</v>
      </c>
      <c r="M19" s="14">
        <v>0</v>
      </c>
      <c r="N19" s="14">
        <v>0</v>
      </c>
      <c r="O19" s="18">
        <f t="shared" si="1"/>
        <v>9682</v>
      </c>
      <c r="P19" s="12">
        <v>197</v>
      </c>
      <c r="Q19" s="12">
        <v>4</v>
      </c>
      <c r="R19" s="12">
        <v>0</v>
      </c>
      <c r="S19" s="8">
        <f t="shared" si="2"/>
        <v>201</v>
      </c>
      <c r="T19" s="12">
        <v>9</v>
      </c>
      <c r="U19" s="12">
        <v>0</v>
      </c>
      <c r="V19" s="12">
        <v>0</v>
      </c>
      <c r="W19" s="9">
        <f t="shared" si="3"/>
        <v>9</v>
      </c>
      <c r="X19" s="12">
        <f>685+633</f>
        <v>1318</v>
      </c>
      <c r="Y19" s="14">
        <v>134</v>
      </c>
      <c r="Z19" s="12">
        <f t="shared" si="4"/>
        <v>10.166919575113809</v>
      </c>
      <c r="AA19" s="12" t="s">
        <v>87</v>
      </c>
      <c r="AB19" s="12" t="s">
        <v>88</v>
      </c>
    </row>
    <row r="20" spans="1:28" s="15" customFormat="1" x14ac:dyDescent="0.45">
      <c r="A20" s="11" t="s">
        <v>89</v>
      </c>
      <c r="B20" s="17" t="s">
        <v>90</v>
      </c>
      <c r="C20" s="13">
        <v>1610</v>
      </c>
      <c r="D20" s="13">
        <v>2020</v>
      </c>
      <c r="E20" s="13">
        <v>1777</v>
      </c>
      <c r="F20" s="12">
        <v>17.100000000000001</v>
      </c>
      <c r="G20" s="12">
        <v>21.7</v>
      </c>
      <c r="H20" s="12">
        <v>19</v>
      </c>
      <c r="I20" s="12">
        <v>15</v>
      </c>
      <c r="J20" s="12">
        <v>10060</v>
      </c>
      <c r="K20" s="12">
        <v>2220</v>
      </c>
      <c r="L20" s="7">
        <f t="shared" si="0"/>
        <v>12280</v>
      </c>
      <c r="M20" s="12">
        <v>0</v>
      </c>
      <c r="N20" s="12">
        <v>0</v>
      </c>
      <c r="O20" s="7">
        <f t="shared" si="1"/>
        <v>12280</v>
      </c>
      <c r="P20" s="12">
        <v>231</v>
      </c>
      <c r="Q20" s="12">
        <v>3</v>
      </c>
      <c r="R20" s="12">
        <v>0</v>
      </c>
      <c r="S20" s="8">
        <f t="shared" si="2"/>
        <v>234</v>
      </c>
      <c r="T20" s="12">
        <v>8</v>
      </c>
      <c r="U20" s="12">
        <v>1</v>
      </c>
      <c r="V20" s="12">
        <v>0</v>
      </c>
      <c r="W20" s="9">
        <f t="shared" si="3"/>
        <v>9</v>
      </c>
      <c r="X20" s="12">
        <f>581+637</f>
        <v>1218</v>
      </c>
      <c r="Y20" s="14">
        <v>77</v>
      </c>
      <c r="Z20" s="12">
        <f>Y20/X20*100</f>
        <v>6.3218390804597711</v>
      </c>
      <c r="AA20" s="12" t="s">
        <v>91</v>
      </c>
      <c r="AB20" s="12" t="s">
        <v>92</v>
      </c>
    </row>
    <row r="21" spans="1:28" s="15" customFormat="1" x14ac:dyDescent="0.45">
      <c r="A21" s="11" t="s">
        <v>93</v>
      </c>
      <c r="B21" s="16" t="s">
        <v>94</v>
      </c>
      <c r="C21" s="13">
        <v>1200</v>
      </c>
      <c r="D21" s="13">
        <v>1640</v>
      </c>
      <c r="E21" s="13">
        <v>1470</v>
      </c>
      <c r="F21" s="12">
        <v>18.5</v>
      </c>
      <c r="G21" s="12">
        <v>21.5</v>
      </c>
      <c r="H21" s="12">
        <v>20</v>
      </c>
      <c r="I21" s="12">
        <v>15</v>
      </c>
      <c r="J21" s="12">
        <v>8953</v>
      </c>
      <c r="K21" s="12">
        <v>2346</v>
      </c>
      <c r="L21" s="7">
        <f>SUM(J21:K21)</f>
        <v>11299</v>
      </c>
      <c r="M21" s="12">
        <v>0</v>
      </c>
      <c r="N21" s="12">
        <v>0</v>
      </c>
      <c r="O21" s="7">
        <f t="shared" si="1"/>
        <v>11299</v>
      </c>
      <c r="P21" s="12">
        <v>142</v>
      </c>
      <c r="Q21" s="12">
        <v>3</v>
      </c>
      <c r="R21" s="12">
        <v>0</v>
      </c>
      <c r="S21" s="8">
        <f t="shared" si="2"/>
        <v>145</v>
      </c>
      <c r="T21" s="12">
        <v>6</v>
      </c>
      <c r="U21" s="12">
        <v>0</v>
      </c>
      <c r="V21" s="12">
        <v>0</v>
      </c>
      <c r="W21" s="9">
        <f t="shared" si="3"/>
        <v>6</v>
      </c>
      <c r="X21" s="14">
        <f>448+449</f>
        <v>897</v>
      </c>
      <c r="Y21" s="14">
        <v>132</v>
      </c>
      <c r="Z21" s="14">
        <f t="shared" si="4"/>
        <v>14.715719063545151</v>
      </c>
      <c r="AA21" s="14" t="s">
        <v>95</v>
      </c>
      <c r="AB21" s="14" t="s">
        <v>96</v>
      </c>
    </row>
    <row r="22" spans="1:28" s="15" customFormat="1" x14ac:dyDescent="0.45">
      <c r="A22" s="11" t="s">
        <v>97</v>
      </c>
      <c r="B22" s="17" t="s">
        <v>98</v>
      </c>
      <c r="C22" s="13">
        <v>980</v>
      </c>
      <c r="D22" s="13">
        <v>1200</v>
      </c>
      <c r="E22" s="13">
        <v>1042</v>
      </c>
      <c r="F22" s="12">
        <v>19.7</v>
      </c>
      <c r="G22" s="12">
        <v>24.6</v>
      </c>
      <c r="H22" s="12">
        <v>22.5</v>
      </c>
      <c r="I22" s="14">
        <v>14</v>
      </c>
      <c r="J22" s="12">
        <v>9619</v>
      </c>
      <c r="K22" s="12">
        <v>1219</v>
      </c>
      <c r="L22" s="7">
        <f t="shared" si="0"/>
        <v>10838</v>
      </c>
      <c r="M22" s="12">
        <v>0</v>
      </c>
      <c r="N22" s="12">
        <v>0</v>
      </c>
      <c r="O22" s="7">
        <f t="shared" si="1"/>
        <v>10838</v>
      </c>
      <c r="P22" s="12">
        <v>97</v>
      </c>
      <c r="Q22" s="12">
        <v>5</v>
      </c>
      <c r="R22" s="12">
        <v>2</v>
      </c>
      <c r="S22" s="8">
        <f t="shared" si="2"/>
        <v>104</v>
      </c>
      <c r="T22" s="12">
        <v>3</v>
      </c>
      <c r="U22" s="12">
        <v>0</v>
      </c>
      <c r="V22" s="12">
        <v>0</v>
      </c>
      <c r="W22" s="9">
        <f t="shared" si="3"/>
        <v>3</v>
      </c>
      <c r="X22" s="12">
        <f>549+560</f>
        <v>1109</v>
      </c>
      <c r="Y22" s="14">
        <v>104</v>
      </c>
      <c r="Z22" s="12">
        <f t="shared" si="4"/>
        <v>9.377817853922453</v>
      </c>
      <c r="AA22" s="12" t="s">
        <v>99</v>
      </c>
      <c r="AB22" s="12" t="s">
        <v>100</v>
      </c>
    </row>
    <row r="23" spans="1:28" s="15" customFormat="1" x14ac:dyDescent="0.45">
      <c r="A23" s="11" t="s">
        <v>101</v>
      </c>
      <c r="B23" s="16" t="s">
        <v>102</v>
      </c>
      <c r="C23" s="13">
        <v>660</v>
      </c>
      <c r="D23" s="13">
        <v>980</v>
      </c>
      <c r="E23" s="13">
        <v>780</v>
      </c>
      <c r="F23" s="12">
        <v>22</v>
      </c>
      <c r="G23" s="12">
        <v>25.1</v>
      </c>
      <c r="H23" s="12">
        <v>23.7</v>
      </c>
      <c r="I23" s="14">
        <v>11</v>
      </c>
      <c r="J23" s="12">
        <v>2157</v>
      </c>
      <c r="K23" s="12">
        <v>486</v>
      </c>
      <c r="L23" s="7">
        <f t="shared" si="0"/>
        <v>2643</v>
      </c>
      <c r="M23" s="12">
        <v>0</v>
      </c>
      <c r="N23" s="12">
        <v>0</v>
      </c>
      <c r="O23" s="7">
        <f t="shared" si="1"/>
        <v>2643</v>
      </c>
      <c r="P23" s="12">
        <v>14</v>
      </c>
      <c r="Q23" s="12">
        <v>4</v>
      </c>
      <c r="R23" s="12">
        <v>0</v>
      </c>
      <c r="S23" s="8">
        <f t="shared" si="2"/>
        <v>18</v>
      </c>
      <c r="T23" s="12">
        <v>0</v>
      </c>
      <c r="U23" s="12">
        <v>0</v>
      </c>
      <c r="V23" s="12">
        <v>0</v>
      </c>
      <c r="W23" s="9">
        <f t="shared" si="3"/>
        <v>0</v>
      </c>
      <c r="X23" s="12" t="s">
        <v>103</v>
      </c>
      <c r="Y23" s="14" t="s">
        <v>103</v>
      </c>
      <c r="Z23" s="12" t="e">
        <f t="shared" si="4"/>
        <v>#VALUE!</v>
      </c>
      <c r="AA23" s="12" t="s">
        <v>104</v>
      </c>
      <c r="AB23" s="12" t="s">
        <v>105</v>
      </c>
    </row>
    <row r="24" spans="1:28" s="15" customFormat="1" x14ac:dyDescent="0.45">
      <c r="A24" s="11" t="s">
        <v>106</v>
      </c>
      <c r="B24" s="17" t="s">
        <v>107</v>
      </c>
      <c r="C24" s="13">
        <v>627</v>
      </c>
      <c r="D24" s="13">
        <v>671</v>
      </c>
      <c r="E24" s="13">
        <v>655</v>
      </c>
      <c r="F24" s="12">
        <v>21</v>
      </c>
      <c r="G24" s="12">
        <v>24.3</v>
      </c>
      <c r="H24" s="12">
        <v>22.4</v>
      </c>
      <c r="I24" s="14">
        <v>7</v>
      </c>
      <c r="J24" s="12">
        <v>713</v>
      </c>
      <c r="K24" s="12">
        <v>100</v>
      </c>
      <c r="L24" s="7">
        <f t="shared" si="0"/>
        <v>813</v>
      </c>
      <c r="M24" s="12">
        <v>0</v>
      </c>
      <c r="N24" s="12">
        <v>0</v>
      </c>
      <c r="O24" s="7">
        <f t="shared" si="1"/>
        <v>813</v>
      </c>
      <c r="P24" s="14">
        <v>9</v>
      </c>
      <c r="Q24" s="14">
        <v>7</v>
      </c>
      <c r="R24" s="12">
        <v>3</v>
      </c>
      <c r="S24" s="8">
        <f t="shared" si="2"/>
        <v>19</v>
      </c>
      <c r="T24" s="12">
        <v>0</v>
      </c>
      <c r="U24" s="12">
        <v>1</v>
      </c>
      <c r="V24" s="12">
        <v>0</v>
      </c>
      <c r="W24" s="9">
        <f t="shared" si="3"/>
        <v>1</v>
      </c>
      <c r="X24" s="12">
        <v>1060</v>
      </c>
      <c r="Y24" s="14">
        <v>129</v>
      </c>
      <c r="Z24" s="12">
        <f t="shared" si="4"/>
        <v>12.169811320754716</v>
      </c>
      <c r="AA24" s="12" t="s">
        <v>108</v>
      </c>
      <c r="AB24" s="12" t="s">
        <v>109</v>
      </c>
    </row>
    <row r="25" spans="1:28" s="15" customFormat="1" x14ac:dyDescent="0.45">
      <c r="A25" s="11" t="s">
        <v>110</v>
      </c>
      <c r="B25" s="16" t="s">
        <v>111</v>
      </c>
      <c r="C25" s="13">
        <v>584</v>
      </c>
      <c r="D25" s="13">
        <v>632</v>
      </c>
      <c r="E25" s="13">
        <v>606</v>
      </c>
      <c r="F25" s="12">
        <v>22.4</v>
      </c>
      <c r="G25" s="12">
        <v>25.5</v>
      </c>
      <c r="H25" s="12">
        <v>23.9</v>
      </c>
      <c r="I25" s="12">
        <v>8</v>
      </c>
      <c r="J25" s="12">
        <v>116</v>
      </c>
      <c r="K25" s="12">
        <v>10</v>
      </c>
      <c r="L25" s="7">
        <f t="shared" si="0"/>
        <v>126</v>
      </c>
      <c r="M25" s="12">
        <v>0</v>
      </c>
      <c r="N25" s="12">
        <v>0</v>
      </c>
      <c r="O25" s="7">
        <f t="shared" si="1"/>
        <v>126</v>
      </c>
      <c r="P25" s="12">
        <v>3</v>
      </c>
      <c r="Q25" s="12">
        <v>1</v>
      </c>
      <c r="R25" s="12">
        <v>1</v>
      </c>
      <c r="S25" s="8">
        <f t="shared" si="2"/>
        <v>5</v>
      </c>
      <c r="T25" s="12">
        <v>0</v>
      </c>
      <c r="U25" s="12">
        <v>0</v>
      </c>
      <c r="V25" s="12">
        <v>0</v>
      </c>
      <c r="W25" s="9">
        <f t="shared" si="3"/>
        <v>0</v>
      </c>
      <c r="X25" s="12">
        <f>482+563</f>
        <v>1045</v>
      </c>
      <c r="Y25" s="14">
        <v>59</v>
      </c>
      <c r="Z25" s="12">
        <f t="shared" si="4"/>
        <v>5.6459330143540667</v>
      </c>
      <c r="AA25" s="12" t="s">
        <v>112</v>
      </c>
      <c r="AB25" s="12" t="s">
        <v>113</v>
      </c>
    </row>
    <row r="26" spans="1:28" s="15" customFormat="1" x14ac:dyDescent="0.45">
      <c r="A26" s="11" t="s">
        <v>114</v>
      </c>
      <c r="B26" s="17" t="s">
        <v>115</v>
      </c>
      <c r="C26" s="13">
        <v>568</v>
      </c>
      <c r="D26" s="13">
        <v>1020</v>
      </c>
      <c r="E26" s="13">
        <v>603</v>
      </c>
      <c r="F26" s="12">
        <v>21.3</v>
      </c>
      <c r="G26" s="12">
        <v>25.2</v>
      </c>
      <c r="H26" s="12">
        <v>23</v>
      </c>
      <c r="I26" s="12">
        <v>8</v>
      </c>
      <c r="J26" s="12">
        <v>57</v>
      </c>
      <c r="K26" s="12">
        <v>22</v>
      </c>
      <c r="L26" s="7">
        <f t="shared" si="0"/>
        <v>79</v>
      </c>
      <c r="M26" s="12">
        <v>0</v>
      </c>
      <c r="N26" s="12">
        <v>0</v>
      </c>
      <c r="O26" s="7">
        <f t="shared" si="1"/>
        <v>79</v>
      </c>
      <c r="P26" s="12">
        <v>5</v>
      </c>
      <c r="Q26" s="12">
        <v>2</v>
      </c>
      <c r="R26" s="12">
        <v>1</v>
      </c>
      <c r="S26" s="8">
        <f t="shared" si="2"/>
        <v>8</v>
      </c>
      <c r="T26" s="12">
        <v>0</v>
      </c>
      <c r="U26" s="12">
        <v>0</v>
      </c>
      <c r="V26" s="12">
        <v>0</v>
      </c>
      <c r="W26" s="9">
        <f t="shared" si="3"/>
        <v>0</v>
      </c>
      <c r="X26" s="12" t="s">
        <v>103</v>
      </c>
      <c r="Y26" s="14" t="s">
        <v>103</v>
      </c>
      <c r="Z26" s="12" t="e">
        <f t="shared" si="4"/>
        <v>#VALUE!</v>
      </c>
      <c r="AA26" s="12" t="s">
        <v>103</v>
      </c>
      <c r="AB26" s="12" t="s">
        <v>103</v>
      </c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267</v>
      </c>
      <c r="J28">
        <f t="shared" si="5"/>
        <v>58191</v>
      </c>
      <c r="K28">
        <f t="shared" si="5"/>
        <v>9890</v>
      </c>
      <c r="L28">
        <f t="shared" si="5"/>
        <v>68081</v>
      </c>
      <c r="M28">
        <f t="shared" si="5"/>
        <v>0</v>
      </c>
      <c r="N28">
        <f t="shared" si="5"/>
        <v>0</v>
      </c>
      <c r="O28">
        <f t="shared" si="5"/>
        <v>68081</v>
      </c>
      <c r="P28">
        <f t="shared" si="5"/>
        <v>1073</v>
      </c>
      <c r="Q28">
        <f t="shared" si="5"/>
        <v>505</v>
      </c>
      <c r="R28">
        <f t="shared" si="5"/>
        <v>1857</v>
      </c>
      <c r="S28">
        <f t="shared" si="5"/>
        <v>3435</v>
      </c>
      <c r="T28">
        <f t="shared" si="5"/>
        <v>88</v>
      </c>
      <c r="U28">
        <f t="shared" si="5"/>
        <v>32</v>
      </c>
      <c r="V28">
        <f t="shared" si="5"/>
        <v>181</v>
      </c>
      <c r="W28">
        <f t="shared" si="5"/>
        <v>301</v>
      </c>
      <c r="X28">
        <f t="shared" si="5"/>
        <v>44181</v>
      </c>
      <c r="Y28">
        <f t="shared" si="5"/>
        <v>2037</v>
      </c>
      <c r="Z28" s="12">
        <f t="shared" si="4"/>
        <v>4.6105792082569428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Oshun O'Rourke</dc:creator>
  <cp:lastModifiedBy>Oshun O'Rourke</cp:lastModifiedBy>
  <dcterms:created xsi:type="dcterms:W3CDTF">2017-04-20T22:27:47Z</dcterms:created>
  <dcterms:modified xsi:type="dcterms:W3CDTF">2017-08-24T17:40:08Z</dcterms:modified>
</cp:coreProperties>
</file>